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21555" windowHeight="9855" firstSheet="3" activeTab="14"/>
  </bookViews>
  <sheets>
    <sheet name="例題11" sheetId="1" r:id="rId1"/>
    <sheet name="例題12" sheetId="5" r:id="rId2"/>
    <sheet name="例題13" sheetId="2" r:id="rId3"/>
    <sheet name="例題14" sheetId="3" r:id="rId4"/>
    <sheet name="例題15" sheetId="6" r:id="rId5"/>
    <sheet name="例題16" sheetId="7" r:id="rId6"/>
    <sheet name="実習16" sheetId="8" r:id="rId7"/>
    <sheet name="実習17" sheetId="9" r:id="rId8"/>
    <sheet name="例題17" sheetId="10" r:id="rId9"/>
    <sheet name="円グラフ" sheetId="11" r:id="rId10"/>
    <sheet name="実習20" sheetId="12" r:id="rId11"/>
    <sheet name="実習21" sheetId="13" r:id="rId12"/>
    <sheet name="例題18" sheetId="14" r:id="rId13"/>
    <sheet name="実習24" sheetId="15" r:id="rId14"/>
    <sheet name="実習25" sheetId="16" r:id="rId15"/>
  </sheets>
  <definedNames>
    <definedName name="_xlnm._FilterDatabase" localSheetId="13" hidden="1">実習24!$A$3:$G$24</definedName>
    <definedName name="_xlnm._FilterDatabase" localSheetId="12" hidden="1">例題18!$A$3:$I$37</definedName>
  </definedNames>
  <calcPr calcId="125725"/>
</workbook>
</file>

<file path=xl/calcChain.xml><?xml version="1.0" encoding="utf-8"?>
<calcChain xmlns="http://schemas.openxmlformats.org/spreadsheetml/2006/main">
  <c r="G10" i="15"/>
  <c r="G17"/>
  <c r="G18"/>
  <c r="G23"/>
  <c r="G16"/>
  <c r="G15"/>
  <c r="G14"/>
  <c r="G5"/>
  <c r="G9"/>
  <c r="G6"/>
  <c r="G22"/>
  <c r="G12"/>
  <c r="G21"/>
  <c r="G24"/>
  <c r="G8"/>
  <c r="G19"/>
  <c r="G11"/>
  <c r="G4"/>
  <c r="G7"/>
  <c r="G13"/>
  <c r="G20"/>
  <c r="I4" i="1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K5" i="9"/>
  <c r="D24"/>
  <c r="E24"/>
  <c r="F24"/>
  <c r="G24"/>
  <c r="H24"/>
  <c r="I24"/>
  <c r="J24"/>
  <c r="D23"/>
  <c r="E23"/>
  <c r="F23"/>
  <c r="G23"/>
  <c r="H23"/>
  <c r="I23"/>
  <c r="J23"/>
  <c r="C24"/>
  <c r="C23"/>
  <c r="D22"/>
  <c r="E22"/>
  <c r="F22"/>
  <c r="G22"/>
  <c r="H22"/>
  <c r="I22"/>
  <c r="J22"/>
  <c r="C22"/>
  <c r="H21"/>
  <c r="D21"/>
  <c r="E21"/>
  <c r="F21"/>
  <c r="G21"/>
  <c r="C21"/>
  <c r="C20"/>
  <c r="J6"/>
  <c r="J7"/>
  <c r="J8"/>
  <c r="J9"/>
  <c r="J10"/>
  <c r="J11"/>
  <c r="J12"/>
  <c r="J13"/>
  <c r="J14"/>
  <c r="J15"/>
  <c r="J16"/>
  <c r="J17"/>
  <c r="J18"/>
  <c r="J19"/>
  <c r="J5"/>
  <c r="I6"/>
  <c r="I7"/>
  <c r="I8"/>
  <c r="I9"/>
  <c r="I10"/>
  <c r="I11"/>
  <c r="I12"/>
  <c r="I13"/>
  <c r="I14"/>
  <c r="I15"/>
  <c r="I16"/>
  <c r="I17"/>
  <c r="I18"/>
  <c r="I19"/>
  <c r="I5"/>
  <c r="F22" i="8"/>
  <c r="E22"/>
  <c r="D22"/>
  <c r="C22"/>
  <c r="F16"/>
  <c r="E16"/>
  <c r="D16"/>
  <c r="C16"/>
  <c r="D10"/>
  <c r="E10"/>
  <c r="F10"/>
  <c r="C10"/>
  <c r="C21"/>
  <c r="C23"/>
  <c r="C24" s="1"/>
  <c r="C25"/>
  <c r="D25"/>
  <c r="E25"/>
  <c r="D24"/>
  <c r="E24"/>
  <c r="D23"/>
  <c r="E23"/>
  <c r="D21"/>
  <c r="E21"/>
  <c r="F12"/>
  <c r="F13"/>
  <c r="F14"/>
  <c r="F15"/>
  <c r="F11"/>
  <c r="D15"/>
  <c r="E15"/>
  <c r="C15"/>
  <c r="C9"/>
  <c r="F6"/>
  <c r="F7"/>
  <c r="F8"/>
  <c r="F9"/>
  <c r="F5"/>
  <c r="D9"/>
  <c r="E9"/>
  <c r="D11" i="6"/>
  <c r="D10"/>
  <c r="C11"/>
  <c r="C10"/>
  <c r="F18" i="8" l="1"/>
  <c r="F17"/>
  <c r="B10" i="6"/>
  <c r="B11"/>
  <c r="E11"/>
  <c r="D9"/>
  <c r="C9"/>
  <c r="E9" s="1"/>
  <c r="B9"/>
  <c r="E8"/>
  <c r="F8" s="1"/>
  <c r="D8"/>
  <c r="C8"/>
  <c r="B8"/>
  <c r="D7"/>
  <c r="C7"/>
  <c r="E7" s="1"/>
  <c r="B7"/>
  <c r="F19" i="8" l="1"/>
  <c r="E10" i="6"/>
  <c r="F10" s="1"/>
  <c r="G10" s="1"/>
  <c r="F9"/>
  <c r="G9"/>
  <c r="F11"/>
  <c r="G11" s="1"/>
  <c r="F7"/>
  <c r="G7" s="1"/>
  <c r="G8"/>
  <c r="F20" i="8" l="1"/>
  <c r="B3" i="6"/>
  <c r="G8" i="7"/>
  <c r="G9"/>
  <c r="G10"/>
  <c r="G11"/>
  <c r="G12"/>
  <c r="G13"/>
  <c r="G14"/>
  <c r="G7"/>
  <c r="F8"/>
  <c r="F9"/>
  <c r="F10"/>
  <c r="F11"/>
  <c r="F12"/>
  <c r="F13"/>
  <c r="F14"/>
  <c r="F7"/>
  <c r="E8"/>
  <c r="E9"/>
  <c r="E10"/>
  <c r="E11"/>
  <c r="E12"/>
  <c r="E13"/>
  <c r="E14"/>
  <c r="E7"/>
  <c r="D8"/>
  <c r="D9"/>
  <c r="D10"/>
  <c r="D11"/>
  <c r="D12"/>
  <c r="D13"/>
  <c r="D14"/>
  <c r="D7"/>
  <c r="C8"/>
  <c r="C9"/>
  <c r="C10"/>
  <c r="C11"/>
  <c r="C12"/>
  <c r="C13"/>
  <c r="C14"/>
  <c r="C7"/>
  <c r="A4"/>
  <c r="A3"/>
  <c r="E2"/>
  <c r="I13" i="5"/>
  <c r="I7"/>
  <c r="I8"/>
  <c r="I9"/>
  <c r="I10"/>
  <c r="I11"/>
  <c r="I12"/>
  <c r="I4"/>
  <c r="I5"/>
  <c r="I6"/>
  <c r="H5"/>
  <c r="H6"/>
  <c r="H7"/>
  <c r="H8"/>
  <c r="H9"/>
  <c r="H10"/>
  <c r="H11"/>
  <c r="H12"/>
  <c r="H13"/>
  <c r="H4"/>
  <c r="G5"/>
  <c r="G6"/>
  <c r="G7"/>
  <c r="G8"/>
  <c r="G9"/>
  <c r="G10"/>
  <c r="G11"/>
  <c r="G12"/>
  <c r="G13"/>
  <c r="G14"/>
  <c r="G4"/>
  <c r="E5"/>
  <c r="E6"/>
  <c r="E7"/>
  <c r="E8"/>
  <c r="E9"/>
  <c r="E10"/>
  <c r="E11"/>
  <c r="E12"/>
  <c r="E13"/>
  <c r="E14"/>
  <c r="E4"/>
  <c r="D5"/>
  <c r="D6"/>
  <c r="D7"/>
  <c r="D8"/>
  <c r="D9"/>
  <c r="D10"/>
  <c r="D11"/>
  <c r="D12"/>
  <c r="D13"/>
  <c r="D14"/>
  <c r="D4"/>
  <c r="C5"/>
  <c r="C6"/>
  <c r="C7"/>
  <c r="C8"/>
  <c r="C9"/>
  <c r="C10"/>
  <c r="C11"/>
  <c r="C12"/>
  <c r="C13"/>
  <c r="C14"/>
  <c r="C4"/>
  <c r="B14"/>
  <c r="F14"/>
  <c r="B3" i="3"/>
  <c r="G8"/>
  <c r="G9"/>
  <c r="G10"/>
  <c r="G11"/>
  <c r="G7"/>
  <c r="F8"/>
  <c r="F9"/>
  <c r="F10"/>
  <c r="F11"/>
  <c r="F7"/>
  <c r="E8"/>
  <c r="E9"/>
  <c r="E10"/>
  <c r="E11"/>
  <c r="E7"/>
  <c r="C7"/>
  <c r="D8"/>
  <c r="D9"/>
  <c r="D10"/>
  <c r="D11"/>
  <c r="C8"/>
  <c r="C9"/>
  <c r="C10"/>
  <c r="C11"/>
  <c r="B8"/>
  <c r="B9"/>
  <c r="B10"/>
  <c r="B11"/>
  <c r="D7"/>
  <c r="B7"/>
  <c r="P6" i="2"/>
  <c r="P5"/>
  <c r="B15" i="1"/>
  <c r="B14"/>
  <c r="B13"/>
  <c r="B12"/>
  <c r="I5"/>
  <c r="I6"/>
  <c r="I7"/>
  <c r="I8"/>
  <c r="I4"/>
  <c r="H5"/>
  <c r="H6"/>
  <c r="H7"/>
  <c r="H8"/>
  <c r="H4"/>
  <c r="D9"/>
  <c r="E9"/>
  <c r="F9"/>
  <c r="G9"/>
  <c r="H9"/>
  <c r="C9"/>
  <c r="I9"/>
  <c r="M5" i="2"/>
  <c r="N5"/>
  <c r="M6"/>
  <c r="N6"/>
  <c r="D9"/>
  <c r="L9"/>
  <c r="O5" s="1"/>
  <c r="Q9"/>
  <c r="R9"/>
  <c r="D10"/>
  <c r="L10"/>
  <c r="R10" s="1"/>
  <c r="Q10"/>
  <c r="D11"/>
  <c r="A11" s="1"/>
  <c r="L11"/>
  <c r="R11" s="1"/>
  <c r="Q11"/>
  <c r="D12"/>
  <c r="L12"/>
  <c r="Q12"/>
  <c r="R12"/>
  <c r="D13"/>
  <c r="L13"/>
  <c r="Q13"/>
  <c r="R13"/>
  <c r="D14"/>
  <c r="L14"/>
  <c r="R14" s="1"/>
  <c r="Q14"/>
  <c r="D15"/>
  <c r="A15" s="1"/>
  <c r="L15"/>
  <c r="R15" s="1"/>
  <c r="Q15"/>
  <c r="D16"/>
  <c r="L16"/>
  <c r="O6" s="1"/>
  <c r="Q16"/>
  <c r="R16"/>
  <c r="D17"/>
  <c r="L17"/>
  <c r="Q17"/>
  <c r="R17"/>
  <c r="D18"/>
  <c r="L18"/>
  <c r="R18" s="1"/>
  <c r="Q18"/>
  <c r="D19"/>
  <c r="A19" s="1"/>
  <c r="L19"/>
  <c r="R19" s="1"/>
  <c r="Q19"/>
  <c r="D20"/>
  <c r="L20"/>
  <c r="Q20"/>
  <c r="R20"/>
  <c r="D21"/>
  <c r="L21"/>
  <c r="Q21"/>
  <c r="R21"/>
  <c r="D22"/>
  <c r="L22"/>
  <c r="R22" s="1"/>
  <c r="Q22"/>
  <c r="D23"/>
  <c r="A23" s="1"/>
  <c r="L23"/>
  <c r="R23" s="1"/>
  <c r="Q23"/>
  <c r="D24"/>
  <c r="L24"/>
  <c r="Q24"/>
  <c r="R24"/>
  <c r="D25"/>
  <c r="L25"/>
  <c r="Q25"/>
  <c r="R25"/>
  <c r="D26"/>
  <c r="L26"/>
  <c r="R26" s="1"/>
  <c r="Q26"/>
  <c r="D27"/>
  <c r="A27" s="1"/>
  <c r="L27"/>
  <c r="R27" s="1"/>
  <c r="Q27"/>
  <c r="D28"/>
  <c r="L28"/>
  <c r="Q28"/>
  <c r="R28"/>
  <c r="D29"/>
  <c r="L29"/>
  <c r="Q29"/>
  <c r="R29"/>
  <c r="D30"/>
  <c r="L30"/>
  <c r="R30" s="1"/>
  <c r="Q30"/>
  <c r="D31"/>
  <c r="A31" s="1"/>
  <c r="L31"/>
  <c r="R31" s="1"/>
  <c r="Q31"/>
  <c r="D32"/>
  <c r="L32"/>
  <c r="Q32"/>
  <c r="R32"/>
  <c r="D33"/>
  <c r="L33"/>
  <c r="Q33"/>
  <c r="R33"/>
  <c r="D34"/>
  <c r="L34"/>
  <c r="R34" s="1"/>
  <c r="Q34"/>
  <c r="D35"/>
  <c r="A35" s="1"/>
  <c r="L35"/>
  <c r="R35" s="1"/>
  <c r="Q35"/>
  <c r="A36"/>
  <c r="D36"/>
  <c r="L36"/>
  <c r="Q36"/>
  <c r="R36"/>
  <c r="F21" i="8" l="1"/>
  <c r="F23"/>
  <c r="F24" s="1"/>
  <c r="F25"/>
  <c r="A32" i="2"/>
  <c r="A28"/>
  <c r="A24"/>
  <c r="A20"/>
  <c r="A16"/>
  <c r="A12"/>
  <c r="A33"/>
  <c r="A29"/>
  <c r="A25"/>
  <c r="A21"/>
  <c r="A17"/>
  <c r="A13"/>
  <c r="A9"/>
  <c r="A34"/>
  <c r="A30"/>
  <c r="A26"/>
  <c r="A22"/>
  <c r="A18"/>
  <c r="A14"/>
  <c r="A10"/>
</calcChain>
</file>

<file path=xl/sharedStrings.xml><?xml version="1.0" encoding="utf-8"?>
<sst xmlns="http://schemas.openxmlformats.org/spreadsheetml/2006/main" count="814" uniqueCount="505">
  <si>
    <t>グーイルス</t>
    <phoneticPr fontId="3"/>
  </si>
  <si>
    <t>渡部直</t>
    <rPh sb="0" eb="2">
      <t>ワタナベ</t>
    </rPh>
    <rPh sb="2" eb="3">
      <t>ナオ</t>
    </rPh>
    <phoneticPr fontId="3"/>
  </si>
  <si>
    <t>バロファーズ</t>
  </si>
  <si>
    <t>レブカラ</t>
    <phoneticPr fontId="3"/>
  </si>
  <si>
    <t>オイランズ</t>
    <phoneticPr fontId="3"/>
  </si>
  <si>
    <t>陸山</t>
    <rPh sb="0" eb="1">
      <t>リク</t>
    </rPh>
    <rPh sb="1" eb="2">
      <t>ヤマ</t>
    </rPh>
    <phoneticPr fontId="3"/>
  </si>
  <si>
    <t>山咲武</t>
    <rPh sb="0" eb="2">
      <t>ヤマザキ</t>
    </rPh>
    <rPh sb="2" eb="3">
      <t>タケ</t>
    </rPh>
    <phoneticPr fontId="3"/>
  </si>
  <si>
    <t>イタファーズ</t>
    <phoneticPr fontId="3"/>
  </si>
  <si>
    <t>守本</t>
    <rPh sb="0" eb="2">
      <t>モリモト</t>
    </rPh>
    <phoneticPr fontId="3"/>
  </si>
  <si>
    <t>クホース</t>
  </si>
  <si>
    <t>松前</t>
    <rPh sb="0" eb="1">
      <t>マツ</t>
    </rPh>
    <rPh sb="1" eb="2">
      <t>マエ</t>
    </rPh>
    <phoneticPr fontId="3"/>
  </si>
  <si>
    <t>松畑</t>
    <rPh sb="0" eb="1">
      <t>マツ</t>
    </rPh>
    <rPh sb="1" eb="2">
      <t>ハタ</t>
    </rPh>
    <phoneticPr fontId="3"/>
  </si>
  <si>
    <t>本田</t>
    <rPh sb="0" eb="2">
      <t>ホンダ</t>
    </rPh>
    <phoneticPr fontId="3"/>
  </si>
  <si>
    <t>太川</t>
    <rPh sb="0" eb="1">
      <t>フト</t>
    </rPh>
    <rPh sb="1" eb="2">
      <t>カワ</t>
    </rPh>
    <phoneticPr fontId="3"/>
  </si>
  <si>
    <t>飛田果</t>
    <rPh sb="0" eb="2">
      <t>ヒダ</t>
    </rPh>
    <rPh sb="2" eb="3">
      <t>カ</t>
    </rPh>
    <phoneticPr fontId="3"/>
  </si>
  <si>
    <t>リーマンズ</t>
  </si>
  <si>
    <t>西丘</t>
    <rPh sb="0" eb="1">
      <t>ニシ</t>
    </rPh>
    <rPh sb="1" eb="2">
      <t>オカ</t>
    </rPh>
    <phoneticPr fontId="3"/>
  </si>
  <si>
    <t>ナンデフェルス</t>
    <phoneticPr fontId="3"/>
  </si>
  <si>
    <t>中邑</t>
    <rPh sb="0" eb="2">
      <t>ナカムラ</t>
    </rPh>
    <phoneticPr fontId="3"/>
  </si>
  <si>
    <t>仲嶋</t>
    <rPh sb="0" eb="2">
      <t>ナカジマ</t>
    </rPh>
    <phoneticPr fontId="3"/>
  </si>
  <si>
    <t>轍平</t>
    <rPh sb="0" eb="1">
      <t>テツ</t>
    </rPh>
    <rPh sb="1" eb="2">
      <t>ヘイ</t>
    </rPh>
    <phoneticPr fontId="3"/>
  </si>
  <si>
    <t>田仲</t>
    <rPh sb="0" eb="2">
      <t>タナカ</t>
    </rPh>
    <phoneticPr fontId="3"/>
  </si>
  <si>
    <t>鷹洲</t>
    <rPh sb="0" eb="1">
      <t>タカ</t>
    </rPh>
    <rPh sb="1" eb="2">
      <t>ス</t>
    </rPh>
    <phoneticPr fontId="3"/>
  </si>
  <si>
    <t>ソック</t>
    <phoneticPr fontId="3"/>
  </si>
  <si>
    <t>ゼラブル</t>
    <phoneticPr fontId="3"/>
  </si>
  <si>
    <t>ズーロ</t>
    <phoneticPr fontId="3"/>
  </si>
  <si>
    <t>阪口</t>
    <rPh sb="0" eb="1">
      <t>サカ</t>
    </rPh>
    <rPh sb="1" eb="2">
      <t>クチ</t>
    </rPh>
    <phoneticPr fontId="3"/>
  </si>
  <si>
    <t>小松</t>
    <rPh sb="0" eb="2">
      <t>コマツ</t>
    </rPh>
    <phoneticPr fontId="3"/>
  </si>
  <si>
    <t>河崎</t>
    <rPh sb="0" eb="2">
      <t>カワサキ</t>
    </rPh>
    <phoneticPr fontId="3"/>
  </si>
  <si>
    <t>潟岡</t>
    <rPh sb="0" eb="1">
      <t>カタ</t>
    </rPh>
    <rPh sb="1" eb="2">
      <t>オカ</t>
    </rPh>
    <phoneticPr fontId="3"/>
  </si>
  <si>
    <t>大久保</t>
    <rPh sb="0" eb="3">
      <t>オオクボ</t>
    </rPh>
    <phoneticPr fontId="3"/>
  </si>
  <si>
    <t>井間江</t>
    <rPh sb="0" eb="2">
      <t>イマ</t>
    </rPh>
    <rPh sb="2" eb="3">
      <t>エ</t>
    </rPh>
    <phoneticPr fontId="3"/>
  </si>
  <si>
    <t>稲根</t>
    <rPh sb="0" eb="1">
      <t>イネ</t>
    </rPh>
    <rPh sb="1" eb="2">
      <t>ネ</t>
    </rPh>
    <phoneticPr fontId="3"/>
  </si>
  <si>
    <t>ＱＱ佐東</t>
    <rPh sb="2" eb="4">
      <t>サトウ</t>
    </rPh>
    <phoneticPr fontId="3"/>
  </si>
  <si>
    <t>長打率</t>
  </si>
  <si>
    <t>出塁率</t>
  </si>
  <si>
    <t>犠飛</t>
  </si>
  <si>
    <t>死球</t>
  </si>
  <si>
    <t>四球</t>
  </si>
  <si>
    <t>打点</t>
  </si>
  <si>
    <t>塁打数</t>
  </si>
  <si>
    <t>本塁打</t>
  </si>
  <si>
    <t>三塁打</t>
  </si>
  <si>
    <t>二塁打</t>
  </si>
  <si>
    <t>安打</t>
  </si>
  <si>
    <t>得点</t>
  </si>
  <si>
    <t>打数</t>
  </si>
  <si>
    <t>打席数</t>
  </si>
  <si>
    <t>打率</t>
  </si>
  <si>
    <t>所属チーム</t>
    <rPh sb="0" eb="2">
      <t>ショゾク</t>
    </rPh>
    <phoneticPr fontId="3"/>
  </si>
  <si>
    <t>選手名</t>
    <rPh sb="0" eb="3">
      <t>センシュメイ</t>
    </rPh>
    <phoneticPr fontId="3"/>
  </si>
  <si>
    <t>順位</t>
  </si>
  <si>
    <t>バロファーズ</t>
    <phoneticPr fontId="3"/>
  </si>
  <si>
    <t>長打率 =塁打数/打数</t>
    <phoneticPr fontId="3"/>
  </si>
  <si>
    <t>塁打数 =安打×1+二塁打×1+三塁打×2+本塁打×3</t>
    <phoneticPr fontId="3"/>
  </si>
  <si>
    <t>出塁率 =(安打+四球+死球)÷(打数+四球+死球+犠飛)</t>
    <phoneticPr fontId="3"/>
  </si>
  <si>
    <t>打率平均</t>
    <rPh sb="0" eb="2">
      <t>ダリツ</t>
    </rPh>
    <rPh sb="2" eb="4">
      <t>ヘイキン</t>
    </rPh>
    <phoneticPr fontId="3"/>
  </si>
  <si>
    <t>塁打数合計</t>
    <rPh sb="0" eb="1">
      <t>ルイ</t>
    </rPh>
    <rPh sb="1" eb="3">
      <t>ダスウ</t>
    </rPh>
    <rPh sb="3" eb="5">
      <t>ゴウケイ</t>
    </rPh>
    <phoneticPr fontId="3"/>
  </si>
  <si>
    <t>得点合計</t>
    <rPh sb="0" eb="2">
      <t>トクテン</t>
    </rPh>
    <rPh sb="2" eb="4">
      <t>ゴウケイ</t>
    </rPh>
    <phoneticPr fontId="3"/>
  </si>
  <si>
    <t>人数</t>
    <rPh sb="0" eb="2">
      <t>ニンズウ</t>
    </rPh>
    <phoneticPr fontId="3"/>
  </si>
  <si>
    <t>打率 =安打/打数</t>
    <phoneticPr fontId="3"/>
  </si>
  <si>
    <t>≪チーム比較≫</t>
    <rPh sb="4" eb="6">
      <t>ヒカク</t>
    </rPh>
    <phoneticPr fontId="3"/>
  </si>
  <si>
    <t>≪計算式≫</t>
    <rPh sb="1" eb="3">
      <t>ケイサン</t>
    </rPh>
    <rPh sb="3" eb="4">
      <t>シキ</t>
    </rPh>
    <phoneticPr fontId="3"/>
  </si>
  <si>
    <t>リーグ戦打撃成績上位一覧表</t>
    <rPh sb="3" eb="4">
      <t>セン</t>
    </rPh>
    <rPh sb="8" eb="10">
      <t>ジョウイ</t>
    </rPh>
    <rPh sb="10" eb="12">
      <t>イチラン</t>
    </rPh>
    <rPh sb="12" eb="13">
      <t>ヒョウ</t>
    </rPh>
    <phoneticPr fontId="3"/>
  </si>
  <si>
    <t>最低売上</t>
    <rPh sb="0" eb="2">
      <t>サイテイ</t>
    </rPh>
    <rPh sb="2" eb="4">
      <t>ウリアゲ</t>
    </rPh>
    <phoneticPr fontId="9"/>
  </si>
  <si>
    <t>最高売上</t>
    <rPh sb="0" eb="2">
      <t>サイコウ</t>
    </rPh>
    <rPh sb="2" eb="4">
      <t>ウリアゲ</t>
    </rPh>
    <phoneticPr fontId="9"/>
  </si>
  <si>
    <t>売上平均</t>
    <rPh sb="0" eb="2">
      <t>ウリアゲ</t>
    </rPh>
    <rPh sb="2" eb="4">
      <t>ヘイキン</t>
    </rPh>
    <phoneticPr fontId="9"/>
  </si>
  <si>
    <t>メニュー数</t>
    <rPh sb="4" eb="5">
      <t>スウ</t>
    </rPh>
    <phoneticPr fontId="9"/>
  </si>
  <si>
    <t>■統計表</t>
    <rPh sb="1" eb="3">
      <t>トウケイ</t>
    </rPh>
    <rPh sb="3" eb="4">
      <t>ヒョウ</t>
    </rPh>
    <phoneticPr fontId="3"/>
  </si>
  <si>
    <t>－</t>
    <phoneticPr fontId="3"/>
  </si>
  <si>
    <t>数量合計</t>
    <rPh sb="0" eb="2">
      <t>スウリョウ</t>
    </rPh>
    <rPh sb="2" eb="4">
      <t>ゴウケイ</t>
    </rPh>
    <phoneticPr fontId="9"/>
  </si>
  <si>
    <t>スペシャル丼</t>
    <rPh sb="5" eb="6">
      <t>ドンブリ</t>
    </rPh>
    <phoneticPr fontId="3"/>
  </si>
  <si>
    <t>ビッグバーガーセット</t>
    <phoneticPr fontId="9"/>
  </si>
  <si>
    <t>季節のパスタセット</t>
    <rPh sb="0" eb="2">
      <t>キセツ</t>
    </rPh>
    <phoneticPr fontId="9"/>
  </si>
  <si>
    <t>チキンドリアセット</t>
    <phoneticPr fontId="9"/>
  </si>
  <si>
    <t>お好みチョイス定食</t>
    <rPh sb="1" eb="2">
      <t>コノ</t>
    </rPh>
    <rPh sb="7" eb="9">
      <t>テイショク</t>
    </rPh>
    <phoneticPr fontId="3"/>
  </si>
  <si>
    <t>売上金額</t>
    <rPh sb="0" eb="2">
      <t>ウリアゲ</t>
    </rPh>
    <rPh sb="2" eb="4">
      <t>キンガク</t>
    </rPh>
    <phoneticPr fontId="9"/>
  </si>
  <si>
    <t>金</t>
  </si>
  <si>
    <t>木</t>
  </si>
  <si>
    <t>水</t>
  </si>
  <si>
    <t>火</t>
  </si>
  <si>
    <t>月</t>
    <rPh sb="0" eb="1">
      <t>ゲツ</t>
    </rPh>
    <phoneticPr fontId="9"/>
  </si>
  <si>
    <t>単価</t>
    <rPh sb="0" eb="2">
      <t>タンカ</t>
    </rPh>
    <phoneticPr fontId="9"/>
  </si>
  <si>
    <t>メニュー名</t>
    <rPh sb="4" eb="5">
      <t>メイ</t>
    </rPh>
    <phoneticPr fontId="9"/>
  </si>
  <si>
    <t>梅里キャンパス店売上集計表</t>
    <rPh sb="0" eb="1">
      <t>ウメ</t>
    </rPh>
    <rPh sb="1" eb="2">
      <t>サト</t>
    </rPh>
    <rPh sb="7" eb="8">
      <t>テン</t>
    </rPh>
    <rPh sb="8" eb="10">
      <t>ウリアゲ</t>
    </rPh>
    <rPh sb="10" eb="12">
      <t>シュウケイ</t>
    </rPh>
    <rPh sb="12" eb="13">
      <t>ヒョウ</t>
    </rPh>
    <phoneticPr fontId="9"/>
  </si>
  <si>
    <t>全自動洗濯機</t>
    <rPh sb="0" eb="3">
      <t>ゼンジドウ</t>
    </rPh>
    <rPh sb="3" eb="6">
      <t>センタクキ</t>
    </rPh>
    <phoneticPr fontId="3"/>
  </si>
  <si>
    <t>WM50B</t>
    <phoneticPr fontId="3"/>
  </si>
  <si>
    <t>乾燥機能付洗濯機</t>
    <rPh sb="0" eb="2">
      <t>カンソウ</t>
    </rPh>
    <rPh sb="2" eb="4">
      <t>キノウ</t>
    </rPh>
    <rPh sb="4" eb="5">
      <t>ツ</t>
    </rPh>
    <rPh sb="5" eb="8">
      <t>センタクキ</t>
    </rPh>
    <phoneticPr fontId="3"/>
  </si>
  <si>
    <t>WM45K</t>
    <phoneticPr fontId="3"/>
  </si>
  <si>
    <t>WM42W</t>
    <phoneticPr fontId="3"/>
  </si>
  <si>
    <t>WM42S</t>
    <phoneticPr fontId="3"/>
  </si>
  <si>
    <t>冷蔵庫</t>
    <rPh sb="0" eb="3">
      <t>レイゾウコ</t>
    </rPh>
    <phoneticPr fontId="3"/>
  </si>
  <si>
    <t>RE230</t>
    <phoneticPr fontId="3"/>
  </si>
  <si>
    <t>RE168</t>
    <phoneticPr fontId="3"/>
  </si>
  <si>
    <t>プラズマテレビ</t>
    <phoneticPr fontId="3"/>
  </si>
  <si>
    <t>PT42V</t>
    <phoneticPr fontId="3"/>
  </si>
  <si>
    <t>PT37V</t>
    <phoneticPr fontId="3"/>
  </si>
  <si>
    <t>ノートパソコン</t>
    <phoneticPr fontId="3"/>
  </si>
  <si>
    <t>PC015</t>
    <phoneticPr fontId="3"/>
  </si>
  <si>
    <t>PC014</t>
    <phoneticPr fontId="3"/>
  </si>
  <si>
    <t>オーブンレンジ</t>
    <phoneticPr fontId="3"/>
  </si>
  <si>
    <t>MO16W</t>
    <phoneticPr fontId="3"/>
  </si>
  <si>
    <t>MO16B</t>
    <phoneticPr fontId="3"/>
  </si>
  <si>
    <t>液晶テレビ</t>
    <rPh sb="0" eb="2">
      <t>エキショウ</t>
    </rPh>
    <phoneticPr fontId="3"/>
  </si>
  <si>
    <t>LC37V</t>
    <phoneticPr fontId="3"/>
  </si>
  <si>
    <t>LC37G</t>
    <phoneticPr fontId="3"/>
  </si>
  <si>
    <t>割引率</t>
    <rPh sb="0" eb="2">
      <t>ワリビキ</t>
    </rPh>
    <rPh sb="2" eb="3">
      <t>リツ</t>
    </rPh>
    <phoneticPr fontId="3"/>
  </si>
  <si>
    <t>本体価格</t>
    <rPh sb="0" eb="2">
      <t>ホンタイ</t>
    </rPh>
    <rPh sb="2" eb="4">
      <t>カカク</t>
    </rPh>
    <phoneticPr fontId="3"/>
  </si>
  <si>
    <t>商品名</t>
    <rPh sb="0" eb="3">
      <t>ショウヒンメイ</t>
    </rPh>
    <phoneticPr fontId="3"/>
  </si>
  <si>
    <t>コード</t>
    <phoneticPr fontId="3"/>
  </si>
  <si>
    <t>販売価格</t>
    <rPh sb="0" eb="2">
      <t>ハンバイ</t>
    </rPh>
    <rPh sb="2" eb="4">
      <t>カカク</t>
    </rPh>
    <phoneticPr fontId="3"/>
  </si>
  <si>
    <t>税額</t>
    <rPh sb="0" eb="2">
      <t>ゼイガク</t>
    </rPh>
    <phoneticPr fontId="3"/>
  </si>
  <si>
    <t>割引価格</t>
    <rPh sb="0" eb="2">
      <t>ワリビキ</t>
    </rPh>
    <rPh sb="2" eb="4">
      <t>カカク</t>
    </rPh>
    <phoneticPr fontId="3"/>
  </si>
  <si>
    <t>＜商品一覧＞</t>
    <rPh sb="1" eb="3">
      <t>ショウヒン</t>
    </rPh>
    <rPh sb="3" eb="5">
      <t>イチラン</t>
    </rPh>
    <phoneticPr fontId="3"/>
  </si>
  <si>
    <t>＜セット明細＞</t>
    <rPh sb="4" eb="6">
      <t>メイサイ</t>
    </rPh>
    <phoneticPr fontId="3"/>
  </si>
  <si>
    <t>税率</t>
    <rPh sb="0" eb="2">
      <t>ゼイリツ</t>
    </rPh>
    <phoneticPr fontId="3"/>
  </si>
  <si>
    <t>合計</t>
    <rPh sb="0" eb="2">
      <t>ゴウケイ</t>
    </rPh>
    <phoneticPr fontId="3"/>
  </si>
  <si>
    <t>新生活応援★生活家電セット価格表</t>
    <rPh sb="0" eb="3">
      <t>シンセイカツ</t>
    </rPh>
    <rPh sb="3" eb="5">
      <t>オウエン</t>
    </rPh>
    <rPh sb="6" eb="8">
      <t>セイカツ</t>
    </rPh>
    <rPh sb="8" eb="10">
      <t>カデン</t>
    </rPh>
    <rPh sb="13" eb="15">
      <t>カカク</t>
    </rPh>
    <rPh sb="15" eb="16">
      <t>ヒョウ</t>
    </rPh>
    <phoneticPr fontId="3"/>
  </si>
  <si>
    <t>合計</t>
    <rPh sb="0" eb="2">
      <t>ゴウケイ</t>
    </rPh>
    <phoneticPr fontId="9"/>
  </si>
  <si>
    <t>旬鮮あんこう鍋セット</t>
    <rPh sb="0" eb="1">
      <t>シュン</t>
    </rPh>
    <rPh sb="1" eb="2">
      <t>アラタ</t>
    </rPh>
    <rPh sb="6" eb="7">
      <t>ナベ</t>
    </rPh>
    <phoneticPr fontId="9"/>
  </si>
  <si>
    <t>牡蠣土手鍋セット</t>
    <rPh sb="0" eb="2">
      <t>カキ</t>
    </rPh>
    <rPh sb="2" eb="4">
      <t>ドテ</t>
    </rPh>
    <rPh sb="4" eb="5">
      <t>ナベ</t>
    </rPh>
    <phoneticPr fontId="9"/>
  </si>
  <si>
    <t>山形牛芋煮セット</t>
    <rPh sb="0" eb="2">
      <t>ヤマガタ</t>
    </rPh>
    <rPh sb="2" eb="3">
      <t>ギュウ</t>
    </rPh>
    <rPh sb="3" eb="4">
      <t>イモ</t>
    </rPh>
    <rPh sb="4" eb="5">
      <t>ニ</t>
    </rPh>
    <phoneticPr fontId="9"/>
  </si>
  <si>
    <t>南部地鶏鍋セット</t>
    <rPh sb="0" eb="2">
      <t>ナンブ</t>
    </rPh>
    <rPh sb="2" eb="4">
      <t>ジドリ</t>
    </rPh>
    <rPh sb="4" eb="5">
      <t>ナベ</t>
    </rPh>
    <phoneticPr fontId="9"/>
  </si>
  <si>
    <t>ハタハタしょっつる鍋セット</t>
    <rPh sb="9" eb="10">
      <t>ナベ</t>
    </rPh>
    <phoneticPr fontId="9"/>
  </si>
  <si>
    <t>名物きりたんぽ鍋セット</t>
    <rPh sb="0" eb="2">
      <t>メイブツ</t>
    </rPh>
    <rPh sb="7" eb="8">
      <t>ナベ</t>
    </rPh>
    <phoneticPr fontId="9"/>
  </si>
  <si>
    <t>ふるさとせんべい汁鍋セット</t>
    <rPh sb="8" eb="9">
      <t>シル</t>
    </rPh>
    <rPh sb="9" eb="10">
      <t>ナベ</t>
    </rPh>
    <phoneticPr fontId="9"/>
  </si>
  <si>
    <t>山麓いのしし鍋セット</t>
    <rPh sb="0" eb="2">
      <t>サンロク</t>
    </rPh>
    <rPh sb="6" eb="7">
      <t>ナベ</t>
    </rPh>
    <phoneticPr fontId="9"/>
  </si>
  <si>
    <t>ぜいたくカニ鍋セット</t>
    <rPh sb="6" eb="7">
      <t>ナベ</t>
    </rPh>
    <phoneticPr fontId="9"/>
  </si>
  <si>
    <t>北海石狩鍋セット</t>
    <rPh sb="0" eb="2">
      <t>ホッカイ</t>
    </rPh>
    <rPh sb="2" eb="4">
      <t>イシカリ</t>
    </rPh>
    <rPh sb="4" eb="5">
      <t>ナベ</t>
    </rPh>
    <phoneticPr fontId="9"/>
  </si>
  <si>
    <t>評価</t>
    <rPh sb="0" eb="2">
      <t>ヒョウカ</t>
    </rPh>
    <phoneticPr fontId="9"/>
  </si>
  <si>
    <t>前年度比順位</t>
    <rPh sb="0" eb="4">
      <t>ゼンネンドヒ</t>
    </rPh>
    <rPh sb="4" eb="6">
      <t>ジュンイ</t>
    </rPh>
    <phoneticPr fontId="3"/>
  </si>
  <si>
    <t>前年度比</t>
    <rPh sb="0" eb="4">
      <t>ゼンネンドヒ</t>
    </rPh>
    <phoneticPr fontId="9"/>
  </si>
  <si>
    <t>前年度
出荷数</t>
    <rPh sb="0" eb="3">
      <t>ゼンネンド</t>
    </rPh>
    <rPh sb="4" eb="6">
      <t>シュッカ</t>
    </rPh>
    <rPh sb="6" eb="7">
      <t>スウ</t>
    </rPh>
    <phoneticPr fontId="9"/>
  </si>
  <si>
    <t>目標
達成率</t>
    <rPh sb="0" eb="2">
      <t>モクヒョウ</t>
    </rPh>
    <rPh sb="3" eb="6">
      <t>タッセイリツ</t>
    </rPh>
    <phoneticPr fontId="9"/>
  </si>
  <si>
    <t>今年度
目標数</t>
    <rPh sb="0" eb="3">
      <t>コンネンド</t>
    </rPh>
    <rPh sb="4" eb="6">
      <t>モクヒョウ</t>
    </rPh>
    <rPh sb="6" eb="7">
      <t>スウ</t>
    </rPh>
    <phoneticPr fontId="9"/>
  </si>
  <si>
    <t>今年度
構成比</t>
    <rPh sb="0" eb="3">
      <t>コンネンド</t>
    </rPh>
    <rPh sb="4" eb="7">
      <t>コウセイヒ</t>
    </rPh>
    <phoneticPr fontId="9"/>
  </si>
  <si>
    <t>今年度
出荷数</t>
    <rPh sb="0" eb="3">
      <t>コンネンド</t>
    </rPh>
    <rPh sb="4" eb="6">
      <t>シュッカ</t>
    </rPh>
    <rPh sb="6" eb="7">
      <t>スウ</t>
    </rPh>
    <phoneticPr fontId="9"/>
  </si>
  <si>
    <t>特産品</t>
    <rPh sb="0" eb="3">
      <t>トクサンヒン</t>
    </rPh>
    <phoneticPr fontId="9"/>
  </si>
  <si>
    <t>北の名物鍋セット　出荷表</t>
    <rPh sb="0" eb="1">
      <t>キタ</t>
    </rPh>
    <rPh sb="2" eb="4">
      <t>メイブツ</t>
    </rPh>
    <rPh sb="4" eb="5">
      <t>ナベ</t>
    </rPh>
    <rPh sb="9" eb="11">
      <t>シュッカ</t>
    </rPh>
    <rPh sb="11" eb="12">
      <t>ヒョウ</t>
    </rPh>
    <phoneticPr fontId="9"/>
  </si>
  <si>
    <t>ツアー予約受付表</t>
    <rPh sb="3" eb="5">
      <t>ヨヤク</t>
    </rPh>
    <rPh sb="5" eb="7">
      <t>ウケツケ</t>
    </rPh>
    <rPh sb="7" eb="8">
      <t>ヒョウ</t>
    </rPh>
    <phoneticPr fontId="3"/>
  </si>
  <si>
    <t>作成日</t>
    <rPh sb="0" eb="3">
      <t>サクセイビ</t>
    </rPh>
    <phoneticPr fontId="3"/>
  </si>
  <si>
    <t>年</t>
    <rPh sb="0" eb="1">
      <t>ネン</t>
    </rPh>
    <phoneticPr fontId="3"/>
  </si>
  <si>
    <t>月出発分</t>
    <rPh sb="0" eb="1">
      <t>ガツ</t>
    </rPh>
    <rPh sb="1" eb="3">
      <t>シュッパツ</t>
    </rPh>
    <rPh sb="3" eb="4">
      <t>ブン</t>
    </rPh>
    <phoneticPr fontId="3"/>
  </si>
  <si>
    <t>受付番号</t>
    <rPh sb="0" eb="2">
      <t>ウケツケ</t>
    </rPh>
    <rPh sb="2" eb="4">
      <t>バンゴウ</t>
    </rPh>
    <phoneticPr fontId="3"/>
  </si>
  <si>
    <t>予約番号</t>
    <rPh sb="0" eb="2">
      <t>ヨヤク</t>
    </rPh>
    <rPh sb="2" eb="4">
      <t>バンゴウ</t>
    </rPh>
    <phoneticPr fontId="3"/>
  </si>
  <si>
    <t>ﾂｱｰｺｰﾄﾞ</t>
    <phoneticPr fontId="3"/>
  </si>
  <si>
    <t>ツアー先</t>
    <rPh sb="3" eb="4">
      <t>サキ</t>
    </rPh>
    <phoneticPr fontId="3"/>
  </si>
  <si>
    <t>出発日</t>
    <rPh sb="0" eb="2">
      <t>シュッパツ</t>
    </rPh>
    <rPh sb="2" eb="3">
      <t>ビ</t>
    </rPh>
    <phoneticPr fontId="3"/>
  </si>
  <si>
    <t>帰国日</t>
    <rPh sb="0" eb="3">
      <t>キコクビ</t>
    </rPh>
    <phoneticPr fontId="3"/>
  </si>
  <si>
    <t>予約人数</t>
    <rPh sb="0" eb="2">
      <t>ヨヤク</t>
    </rPh>
    <rPh sb="2" eb="4">
      <t>ニンズウ</t>
    </rPh>
    <phoneticPr fontId="3"/>
  </si>
  <si>
    <t>日数</t>
    <rPh sb="0" eb="2">
      <t>ニッスウ</t>
    </rPh>
    <phoneticPr fontId="3"/>
  </si>
  <si>
    <t>香港</t>
    <rPh sb="0" eb="2">
      <t>ホンコン</t>
    </rPh>
    <phoneticPr fontId="9"/>
  </si>
  <si>
    <t>バリ島</t>
    <rPh sb="2" eb="3">
      <t>トウ</t>
    </rPh>
    <phoneticPr fontId="9"/>
  </si>
  <si>
    <t>ソウル</t>
    <phoneticPr fontId="9"/>
  </si>
  <si>
    <t>セブ島</t>
    <rPh sb="2" eb="3">
      <t>トウ</t>
    </rPh>
    <phoneticPr fontId="9"/>
  </si>
  <si>
    <t>ハワイ（オアフ島）</t>
    <rPh sb="7" eb="8">
      <t>トウ</t>
    </rPh>
    <phoneticPr fontId="9"/>
  </si>
  <si>
    <t>トルコ（パムッカレ）</t>
    <phoneticPr fontId="9"/>
  </si>
  <si>
    <t>バンコク・プーケット</t>
    <phoneticPr fontId="9"/>
  </si>
  <si>
    <t>最小数</t>
    <rPh sb="0" eb="2">
      <t>サイショウ</t>
    </rPh>
    <rPh sb="2" eb="3">
      <t>スウ</t>
    </rPh>
    <phoneticPr fontId="3"/>
  </si>
  <si>
    <t>最大数</t>
    <rPh sb="0" eb="2">
      <t>サイダイ</t>
    </rPh>
    <rPh sb="2" eb="3">
      <t>スウ</t>
    </rPh>
    <phoneticPr fontId="3"/>
  </si>
  <si>
    <t>平均</t>
    <rPh sb="0" eb="2">
      <t>ヘイキン</t>
    </rPh>
    <phoneticPr fontId="3"/>
  </si>
  <si>
    <t>構成比</t>
    <rPh sb="0" eb="3">
      <t>コウセイヒ</t>
    </rPh>
    <phoneticPr fontId="3"/>
  </si>
  <si>
    <t>10～12月</t>
    <rPh sb="5" eb="6">
      <t>ガツ</t>
    </rPh>
    <phoneticPr fontId="3"/>
  </si>
  <si>
    <t>7～9月</t>
    <rPh sb="3" eb="4">
      <t>ガツ</t>
    </rPh>
    <phoneticPr fontId="3"/>
  </si>
  <si>
    <t>4～6月</t>
    <rPh sb="3" eb="4">
      <t>ガツ</t>
    </rPh>
    <phoneticPr fontId="3"/>
  </si>
  <si>
    <t>1～3月</t>
    <rPh sb="3" eb="4">
      <t>ガツ</t>
    </rPh>
    <phoneticPr fontId="3"/>
  </si>
  <si>
    <t>20ZZ年</t>
    <rPh sb="4" eb="5">
      <t>ネン</t>
    </rPh>
    <phoneticPr fontId="3"/>
  </si>
  <si>
    <t>20YY年</t>
    <rPh sb="4" eb="5">
      <t>ネン</t>
    </rPh>
    <phoneticPr fontId="3"/>
  </si>
  <si>
    <t>20XX年</t>
    <rPh sb="4" eb="5">
      <t>ネン</t>
    </rPh>
    <phoneticPr fontId="3"/>
  </si>
  <si>
    <t>合計</t>
  </si>
  <si>
    <t>その他</t>
  </si>
  <si>
    <t>モバイル</t>
  </si>
  <si>
    <t>インターネット・ダウンロード</t>
  </si>
  <si>
    <t>配信方法</t>
    <rPh sb="0" eb="2">
      <t>ハイシン</t>
    </rPh>
    <rPh sb="2" eb="4">
      <t>ホウホウ</t>
    </rPh>
    <phoneticPr fontId="3"/>
  </si>
  <si>
    <t>期</t>
    <rPh sb="0" eb="1">
      <t>キ</t>
    </rPh>
    <phoneticPr fontId="3"/>
  </si>
  <si>
    <t>（単位：千回）</t>
    <phoneticPr fontId="3"/>
  </si>
  <si>
    <t>有料音楽配信売上実績</t>
  </si>
  <si>
    <t>最低点</t>
    <rPh sb="0" eb="2">
      <t>サイテイ</t>
    </rPh>
    <rPh sb="2" eb="3">
      <t>テン</t>
    </rPh>
    <phoneticPr fontId="9"/>
  </si>
  <si>
    <t>最高点</t>
    <rPh sb="0" eb="3">
      <t>サイコウテン</t>
    </rPh>
    <phoneticPr fontId="9"/>
  </si>
  <si>
    <t>平均</t>
    <rPh sb="0" eb="2">
      <t>ヘイキン</t>
    </rPh>
    <phoneticPr fontId="9"/>
  </si>
  <si>
    <t>欠席者数</t>
    <rPh sb="0" eb="3">
      <t>ケッセキシャ</t>
    </rPh>
    <rPh sb="3" eb="4">
      <t>スウ</t>
    </rPh>
    <phoneticPr fontId="9"/>
  </si>
  <si>
    <t>クラス人数</t>
    <rPh sb="3" eb="5">
      <t>ニンズウ</t>
    </rPh>
    <phoneticPr fontId="9"/>
  </si>
  <si>
    <t>和田　里奈</t>
    <rPh sb="0" eb="2">
      <t>ワダ</t>
    </rPh>
    <rPh sb="3" eb="5">
      <t>リナ</t>
    </rPh>
    <phoneticPr fontId="9"/>
  </si>
  <si>
    <t>布施　允</t>
    <rPh sb="0" eb="2">
      <t>フセ</t>
    </rPh>
    <rPh sb="3" eb="4">
      <t>マコト</t>
    </rPh>
    <phoneticPr fontId="9"/>
  </si>
  <si>
    <t>芳賀　枝梨子</t>
    <rPh sb="0" eb="2">
      <t>ハガ</t>
    </rPh>
    <rPh sb="3" eb="4">
      <t>エ</t>
    </rPh>
    <rPh sb="4" eb="6">
      <t>ナシコ</t>
    </rPh>
    <phoneticPr fontId="9"/>
  </si>
  <si>
    <t>二瓶　雄平</t>
    <rPh sb="0" eb="2">
      <t>ニヘイ</t>
    </rPh>
    <rPh sb="3" eb="5">
      <t>ユウヘイ</t>
    </rPh>
    <phoneticPr fontId="9"/>
  </si>
  <si>
    <t>蘇部　理彦</t>
    <rPh sb="0" eb="1">
      <t>ソ</t>
    </rPh>
    <rPh sb="1" eb="2">
      <t>ブ</t>
    </rPh>
    <rPh sb="3" eb="5">
      <t>ミチヒコ</t>
    </rPh>
    <phoneticPr fontId="9"/>
  </si>
  <si>
    <t>佐田　真一郎</t>
    <rPh sb="0" eb="2">
      <t>サダ</t>
    </rPh>
    <rPh sb="3" eb="6">
      <t>シンイチロウ</t>
    </rPh>
    <phoneticPr fontId="9"/>
  </si>
  <si>
    <t>佐々木　美那子</t>
    <rPh sb="0" eb="3">
      <t>ササキ</t>
    </rPh>
    <rPh sb="4" eb="7">
      <t>ミナコ</t>
    </rPh>
    <phoneticPr fontId="9"/>
  </si>
  <si>
    <t>斎藤　健人</t>
    <rPh sb="0" eb="2">
      <t>サイトウ</t>
    </rPh>
    <rPh sb="3" eb="5">
      <t>ケント</t>
    </rPh>
    <phoneticPr fontId="9"/>
  </si>
  <si>
    <t>日下部　翔太</t>
    <rPh sb="0" eb="3">
      <t>クサカベ</t>
    </rPh>
    <rPh sb="4" eb="6">
      <t>ショウタ</t>
    </rPh>
    <phoneticPr fontId="9"/>
  </si>
  <si>
    <t>神崎　歩美</t>
    <rPh sb="0" eb="2">
      <t>カンザキ</t>
    </rPh>
    <rPh sb="3" eb="5">
      <t>アユミ</t>
    </rPh>
    <phoneticPr fontId="9"/>
  </si>
  <si>
    <t>加藤　さやか</t>
    <rPh sb="0" eb="2">
      <t>カトウ</t>
    </rPh>
    <phoneticPr fontId="9"/>
  </si>
  <si>
    <t>石川　夏実</t>
    <rPh sb="0" eb="2">
      <t>イシカワ</t>
    </rPh>
    <rPh sb="3" eb="5">
      <t>ナツミ</t>
    </rPh>
    <phoneticPr fontId="9"/>
  </si>
  <si>
    <t>安西　菜奈香</t>
    <rPh sb="0" eb="2">
      <t>アンザイ</t>
    </rPh>
    <rPh sb="3" eb="5">
      <t>ナナ</t>
    </rPh>
    <rPh sb="5" eb="6">
      <t>カオル</t>
    </rPh>
    <phoneticPr fontId="9"/>
  </si>
  <si>
    <t>阿部　晋</t>
    <rPh sb="0" eb="2">
      <t>アベ</t>
    </rPh>
    <rPh sb="3" eb="4">
      <t>ススム</t>
    </rPh>
    <phoneticPr fontId="9"/>
  </si>
  <si>
    <t>秋山　陽菜</t>
    <rPh sb="0" eb="2">
      <t>アキヤマ</t>
    </rPh>
    <rPh sb="3" eb="5">
      <t>ハルナ</t>
    </rPh>
    <phoneticPr fontId="9"/>
  </si>
  <si>
    <t>再試</t>
    <rPh sb="0" eb="1">
      <t>サイ</t>
    </rPh>
    <rPh sb="1" eb="2">
      <t>タメ</t>
    </rPh>
    <phoneticPr fontId="9"/>
  </si>
  <si>
    <t>追試</t>
    <rPh sb="0" eb="2">
      <t>ツイシ</t>
    </rPh>
    <phoneticPr fontId="9"/>
  </si>
  <si>
    <t>情報</t>
    <rPh sb="0" eb="2">
      <t>ジョウホウ</t>
    </rPh>
    <phoneticPr fontId="9"/>
  </si>
  <si>
    <t>社会</t>
    <rPh sb="0" eb="2">
      <t>シャカイ</t>
    </rPh>
    <phoneticPr fontId="9"/>
  </si>
  <si>
    <t>理科</t>
    <rPh sb="0" eb="2">
      <t>リカ</t>
    </rPh>
    <phoneticPr fontId="9"/>
  </si>
  <si>
    <t>数学</t>
    <rPh sb="0" eb="2">
      <t>スウガク</t>
    </rPh>
    <phoneticPr fontId="9"/>
  </si>
  <si>
    <t>英語</t>
    <rPh sb="0" eb="2">
      <t>エイゴ</t>
    </rPh>
    <phoneticPr fontId="9"/>
  </si>
  <si>
    <t>国語</t>
    <rPh sb="0" eb="2">
      <t>コクゴ</t>
    </rPh>
    <phoneticPr fontId="9"/>
  </si>
  <si>
    <t>名前</t>
    <rPh sb="0" eb="2">
      <t>ナマエ</t>
    </rPh>
    <phoneticPr fontId="9"/>
  </si>
  <si>
    <t>番号</t>
    <rPh sb="0" eb="2">
      <t>バンゴウ</t>
    </rPh>
    <phoneticPr fontId="9"/>
  </si>
  <si>
    <t>実力テスト実施結果</t>
    <rPh sb="0" eb="2">
      <t>ジツリョク</t>
    </rPh>
    <rPh sb="5" eb="7">
      <t>ジッシ</t>
    </rPh>
    <rPh sb="7" eb="9">
      <t>ケッカ</t>
    </rPh>
    <phoneticPr fontId="9"/>
  </si>
  <si>
    <t>タベルベェカード販売実績表</t>
  </si>
  <si>
    <t>（単位：枚）</t>
  </si>
  <si>
    <t>（単位：万円）</t>
  </si>
  <si>
    <t>カード種類</t>
  </si>
  <si>
    <t>緑山</t>
  </si>
  <si>
    <t>青谷</t>
  </si>
  <si>
    <t>梅里</t>
  </si>
  <si>
    <t>単価</t>
  </si>
  <si>
    <t>売上金額</t>
  </si>
  <si>
    <t>１日３食タイプ</t>
  </si>
  <si>
    <t>１日２食タイプ</t>
  </si>
  <si>
    <t>朝から２食タイプ</t>
  </si>
  <si>
    <t>１日１食タイプ</t>
  </si>
  <si>
    <t>－</t>
  </si>
  <si>
    <t>第3回</t>
    <rPh sb="0" eb="1">
      <t>ダイ</t>
    </rPh>
    <rPh sb="2" eb="3">
      <t>カイ</t>
    </rPh>
    <phoneticPr fontId="3"/>
  </si>
  <si>
    <t>第2回</t>
    <rPh sb="0" eb="1">
      <t>ダイ</t>
    </rPh>
    <rPh sb="2" eb="3">
      <t>カイ</t>
    </rPh>
    <phoneticPr fontId="3"/>
  </si>
  <si>
    <t>第1回</t>
    <rPh sb="0" eb="1">
      <t>ダイ</t>
    </rPh>
    <rPh sb="2" eb="3">
      <t>カイ</t>
    </rPh>
    <phoneticPr fontId="3"/>
  </si>
  <si>
    <t>論理的</t>
    <rPh sb="0" eb="2">
      <t>ロンリ</t>
    </rPh>
    <rPh sb="2" eb="3">
      <t>テキ</t>
    </rPh>
    <phoneticPr fontId="3"/>
  </si>
  <si>
    <t>判断</t>
    <rPh sb="0" eb="2">
      <t>ハンダン</t>
    </rPh>
    <phoneticPr fontId="3"/>
  </si>
  <si>
    <t>思考</t>
    <rPh sb="0" eb="2">
      <t>シコウ</t>
    </rPh>
    <phoneticPr fontId="3"/>
  </si>
  <si>
    <t>計算</t>
    <rPh sb="0" eb="2">
      <t>ケイサン</t>
    </rPh>
    <phoneticPr fontId="3"/>
  </si>
  <si>
    <t>長文読解</t>
    <rPh sb="0" eb="2">
      <t>チョウブン</t>
    </rPh>
    <rPh sb="2" eb="4">
      <t>ドッカイ</t>
    </rPh>
    <phoneticPr fontId="3"/>
  </si>
  <si>
    <t>語彙</t>
    <rPh sb="0" eb="2">
      <t>ゴイ</t>
    </rPh>
    <phoneticPr fontId="3"/>
  </si>
  <si>
    <t>非言語分野</t>
    <rPh sb="0" eb="1">
      <t>ヒ</t>
    </rPh>
    <rPh sb="1" eb="3">
      <t>ゲンゴ</t>
    </rPh>
    <rPh sb="3" eb="5">
      <t>ブンヤ</t>
    </rPh>
    <phoneticPr fontId="3"/>
  </si>
  <si>
    <t>言語分野</t>
    <rPh sb="0" eb="2">
      <t>ゲンゴ</t>
    </rPh>
    <rPh sb="2" eb="4">
      <t>ブンヤ</t>
    </rPh>
    <phoneticPr fontId="3"/>
  </si>
  <si>
    <t>分野</t>
    <rPh sb="0" eb="2">
      <t>ブンヤ</t>
    </rPh>
    <phoneticPr fontId="3"/>
  </si>
  <si>
    <t>森水舎就活塾　模擬試験結果</t>
    <rPh sb="0" eb="1">
      <t>モリ</t>
    </rPh>
    <rPh sb="1" eb="2">
      <t>ミズ</t>
    </rPh>
    <rPh sb="2" eb="3">
      <t>シャ</t>
    </rPh>
    <rPh sb="3" eb="4">
      <t>ツ</t>
    </rPh>
    <rPh sb="4" eb="5">
      <t>カツ</t>
    </rPh>
    <rPh sb="5" eb="6">
      <t>ジュク</t>
    </rPh>
    <rPh sb="7" eb="9">
      <t>モギ</t>
    </rPh>
    <rPh sb="9" eb="11">
      <t>シケン</t>
    </rPh>
    <rPh sb="11" eb="13">
      <t>ケッカ</t>
    </rPh>
    <phoneticPr fontId="3"/>
  </si>
  <si>
    <t>カテゴリ</t>
    <phoneticPr fontId="3"/>
  </si>
  <si>
    <t>※四捨五入のため合計が100%にならない場合がある</t>
    <rPh sb="1" eb="5">
      <t>シシャゴニュウ</t>
    </rPh>
    <rPh sb="8" eb="10">
      <t>ゴウケイ</t>
    </rPh>
    <rPh sb="20" eb="22">
      <t>バアイ</t>
    </rPh>
    <phoneticPr fontId="3"/>
  </si>
  <si>
    <t>2005年</t>
    <rPh sb="4" eb="5">
      <t>ネン</t>
    </rPh>
    <phoneticPr fontId="3"/>
  </si>
  <si>
    <t>2000年</t>
    <rPh sb="4" eb="5">
      <t>ネン</t>
    </rPh>
    <phoneticPr fontId="3"/>
  </si>
  <si>
    <t>1990年</t>
    <rPh sb="4" eb="5">
      <t>ネン</t>
    </rPh>
    <phoneticPr fontId="3"/>
  </si>
  <si>
    <t>1980年</t>
    <rPh sb="4" eb="5">
      <t>ネン</t>
    </rPh>
    <phoneticPr fontId="3"/>
  </si>
  <si>
    <t>1970年</t>
    <rPh sb="4" eb="5">
      <t>ネン</t>
    </rPh>
    <phoneticPr fontId="3"/>
  </si>
  <si>
    <t>1960年</t>
    <rPh sb="4" eb="5">
      <t>ネン</t>
    </rPh>
    <phoneticPr fontId="3"/>
  </si>
  <si>
    <t>大洋州</t>
    <rPh sb="0" eb="2">
      <t>タイヨウ</t>
    </rPh>
    <rPh sb="2" eb="3">
      <t>シュウ</t>
    </rPh>
    <phoneticPr fontId="3"/>
  </si>
  <si>
    <t>アフリカ</t>
    <phoneticPr fontId="3"/>
  </si>
  <si>
    <t>中南米</t>
    <rPh sb="0" eb="3">
      <t>チュウナンベイ</t>
    </rPh>
    <phoneticPr fontId="3"/>
  </si>
  <si>
    <t>北アメリカ</t>
    <rPh sb="0" eb="1">
      <t>キタ</t>
    </rPh>
    <phoneticPr fontId="3"/>
  </si>
  <si>
    <t>CIS・中東欧</t>
    <rPh sb="4" eb="5">
      <t>チュウ</t>
    </rPh>
    <rPh sb="5" eb="7">
      <t>トウオウ</t>
    </rPh>
    <phoneticPr fontId="3"/>
  </si>
  <si>
    <t>西ﾖｰﾛｯﾊﾟ</t>
    <rPh sb="0" eb="1">
      <t>ニシ</t>
    </rPh>
    <phoneticPr fontId="3"/>
  </si>
  <si>
    <t>中東</t>
    <rPh sb="0" eb="2">
      <t>チュウトウ</t>
    </rPh>
    <phoneticPr fontId="3"/>
  </si>
  <si>
    <t>アジア</t>
    <phoneticPr fontId="3"/>
  </si>
  <si>
    <t>（単位：％）</t>
    <rPh sb="1" eb="3">
      <t>タンイ</t>
    </rPh>
    <phoneticPr fontId="3"/>
  </si>
  <si>
    <t>地域別輸出構造の推移</t>
    <rPh sb="0" eb="2">
      <t>チイキ</t>
    </rPh>
    <rPh sb="2" eb="3">
      <t>ベツ</t>
    </rPh>
    <rPh sb="3" eb="5">
      <t>ユシュツ</t>
    </rPh>
    <rPh sb="5" eb="7">
      <t>コウゾウ</t>
    </rPh>
    <rPh sb="8" eb="10">
      <t>スイイ</t>
    </rPh>
    <phoneticPr fontId="3"/>
  </si>
  <si>
    <t>中村美紗</t>
    <rPh sb="0" eb="2">
      <t>ナカムラ</t>
    </rPh>
    <rPh sb="2" eb="4">
      <t>ミサ</t>
    </rPh>
    <phoneticPr fontId="3"/>
  </si>
  <si>
    <t>水中ウォーク</t>
    <rPh sb="0" eb="2">
      <t>スイチュウ</t>
    </rPh>
    <phoneticPr fontId="3"/>
  </si>
  <si>
    <t>プール</t>
    <phoneticPr fontId="3"/>
  </si>
  <si>
    <t>午前Ａ</t>
  </si>
  <si>
    <t>水</t>
    <rPh sb="0" eb="1">
      <t>スイ</t>
    </rPh>
    <phoneticPr fontId="3"/>
  </si>
  <si>
    <t>鳥居可奈</t>
    <rPh sb="0" eb="2">
      <t>トリイ</t>
    </rPh>
    <rPh sb="2" eb="4">
      <t>カナ</t>
    </rPh>
    <phoneticPr fontId="3"/>
  </si>
  <si>
    <t>歩いてシェイプ</t>
    <rPh sb="0" eb="1">
      <t>アル</t>
    </rPh>
    <phoneticPr fontId="3"/>
  </si>
  <si>
    <t>スタジオ</t>
    <phoneticPr fontId="3"/>
  </si>
  <si>
    <t>午前Ｂ</t>
  </si>
  <si>
    <t>月</t>
    <rPh sb="0" eb="1">
      <t>ゲツ</t>
    </rPh>
    <phoneticPr fontId="3"/>
  </si>
  <si>
    <t>石塚那美</t>
    <rPh sb="0" eb="2">
      <t>イシヅカ</t>
    </rPh>
    <rPh sb="2" eb="4">
      <t>ナミ</t>
    </rPh>
    <phoneticPr fontId="3"/>
  </si>
  <si>
    <t>ジュニアスクール</t>
    <phoneticPr fontId="3"/>
  </si>
  <si>
    <t>午後Ｄ</t>
  </si>
  <si>
    <t>木</t>
    <rPh sb="0" eb="1">
      <t>モク</t>
    </rPh>
    <phoneticPr fontId="3"/>
  </si>
  <si>
    <t>徳井義彦</t>
    <rPh sb="0" eb="2">
      <t>トクイ</t>
    </rPh>
    <rPh sb="2" eb="4">
      <t>ヨシヒコ</t>
    </rPh>
    <phoneticPr fontId="3"/>
  </si>
  <si>
    <t>ゲームパートナー</t>
    <phoneticPr fontId="3"/>
  </si>
  <si>
    <t>スカッシュコート</t>
    <phoneticPr fontId="3"/>
  </si>
  <si>
    <t>夜間Ｃ</t>
  </si>
  <si>
    <t>火</t>
    <rPh sb="0" eb="1">
      <t>カ</t>
    </rPh>
    <phoneticPr fontId="3"/>
  </si>
  <si>
    <t>立木　智</t>
    <rPh sb="0" eb="2">
      <t>タチキ</t>
    </rPh>
    <rPh sb="3" eb="4">
      <t>サトル</t>
    </rPh>
    <phoneticPr fontId="3"/>
  </si>
  <si>
    <t>マスターレッスン</t>
    <phoneticPr fontId="3"/>
  </si>
  <si>
    <t>プール</t>
    <phoneticPr fontId="3"/>
  </si>
  <si>
    <t>西川芽衣</t>
    <rPh sb="0" eb="2">
      <t>ニシカワ</t>
    </rPh>
    <rPh sb="2" eb="4">
      <t>メイ</t>
    </rPh>
    <phoneticPr fontId="3"/>
  </si>
  <si>
    <t>エンジョイエアロ</t>
    <phoneticPr fontId="3"/>
  </si>
  <si>
    <t>スタジオ</t>
    <phoneticPr fontId="3"/>
  </si>
  <si>
    <t>夜間Ｂ</t>
  </si>
  <si>
    <t>金</t>
    <rPh sb="0" eb="1">
      <t>キン</t>
    </rPh>
    <phoneticPr fontId="3"/>
  </si>
  <si>
    <t>ウォーキング</t>
    <phoneticPr fontId="3"/>
  </si>
  <si>
    <t>午後Ｃ</t>
  </si>
  <si>
    <t>宮田涼子</t>
    <rPh sb="0" eb="2">
      <t>ミヤタ</t>
    </rPh>
    <rPh sb="2" eb="4">
      <t>リョウコ</t>
    </rPh>
    <phoneticPr fontId="3"/>
  </si>
  <si>
    <t>ヨガ</t>
    <phoneticPr fontId="3"/>
  </si>
  <si>
    <t>夜間Ａ</t>
  </si>
  <si>
    <t>プライベート</t>
    <phoneticPr fontId="3"/>
  </si>
  <si>
    <t>午後Ａ</t>
  </si>
  <si>
    <t>鈴木大輔</t>
    <rPh sb="0" eb="2">
      <t>スズキ</t>
    </rPh>
    <rPh sb="2" eb="3">
      <t>ダイ</t>
    </rPh>
    <rPh sb="3" eb="4">
      <t>スケ</t>
    </rPh>
    <phoneticPr fontId="3"/>
  </si>
  <si>
    <t>社交ダンス</t>
    <rPh sb="0" eb="2">
      <t>シャコウ</t>
    </rPh>
    <phoneticPr fontId="3"/>
  </si>
  <si>
    <t>午後Ｂ</t>
  </si>
  <si>
    <t>三上由香</t>
    <rPh sb="0" eb="2">
      <t>ミカミ</t>
    </rPh>
    <rPh sb="2" eb="4">
      <t>ユカ</t>
    </rPh>
    <phoneticPr fontId="3"/>
  </si>
  <si>
    <t>ボディパンプ</t>
    <phoneticPr fontId="3"/>
  </si>
  <si>
    <t>アスレチック</t>
    <phoneticPr fontId="3"/>
  </si>
  <si>
    <t>持田里恵</t>
    <rPh sb="0" eb="2">
      <t>モチダ</t>
    </rPh>
    <rPh sb="2" eb="4">
      <t>リエ</t>
    </rPh>
    <phoneticPr fontId="3"/>
  </si>
  <si>
    <t>フラダンス</t>
    <phoneticPr fontId="3"/>
  </si>
  <si>
    <t>午後Ｃ</t>
    <phoneticPr fontId="3"/>
  </si>
  <si>
    <t>キンダ-スクール</t>
    <phoneticPr fontId="3"/>
  </si>
  <si>
    <t>ビギナースクール</t>
    <phoneticPr fontId="3"/>
  </si>
  <si>
    <t>スカッシュコート</t>
    <phoneticPr fontId="3"/>
  </si>
  <si>
    <t>午後Ｃ</t>
    <rPh sb="0" eb="2">
      <t>ゴゴ</t>
    </rPh>
    <phoneticPr fontId="3"/>
  </si>
  <si>
    <t>佐々木綾華</t>
    <rPh sb="0" eb="3">
      <t>ササキ</t>
    </rPh>
    <rPh sb="3" eb="4">
      <t>リョウ</t>
    </rPh>
    <rPh sb="4" eb="5">
      <t>カ</t>
    </rPh>
    <phoneticPr fontId="3"/>
  </si>
  <si>
    <t>ボディヒーリング</t>
    <phoneticPr fontId="3"/>
  </si>
  <si>
    <t>アクアスリム</t>
    <phoneticPr fontId="3"/>
  </si>
  <si>
    <t>午後Ｄ</t>
    <phoneticPr fontId="3"/>
  </si>
  <si>
    <t>エアロビギナー</t>
    <phoneticPr fontId="3"/>
  </si>
  <si>
    <t>鈴木　崇</t>
    <rPh sb="0" eb="2">
      <t>スズキ</t>
    </rPh>
    <rPh sb="3" eb="4">
      <t>タカシ</t>
    </rPh>
    <phoneticPr fontId="3"/>
  </si>
  <si>
    <t>コアトレーニング</t>
    <phoneticPr fontId="3"/>
  </si>
  <si>
    <t>午後Ｂ</t>
    <rPh sb="0" eb="2">
      <t>ゴゴ</t>
    </rPh>
    <phoneticPr fontId="3"/>
  </si>
  <si>
    <t>ピラティス</t>
    <phoneticPr fontId="3"/>
  </si>
  <si>
    <t>シュノーケリング</t>
    <phoneticPr fontId="3"/>
  </si>
  <si>
    <t>レディーズスクール</t>
    <phoneticPr fontId="3"/>
  </si>
  <si>
    <t>ボディアタック</t>
    <phoneticPr fontId="3"/>
  </si>
  <si>
    <t>夜間Ｄ</t>
  </si>
  <si>
    <t>白川洋祐</t>
    <rPh sb="0" eb="2">
      <t>シラカワ</t>
    </rPh>
    <rPh sb="2" eb="4">
      <t>ヨウスケ</t>
    </rPh>
    <phoneticPr fontId="3"/>
  </si>
  <si>
    <t>ボディトレーニング</t>
    <phoneticPr fontId="3"/>
  </si>
  <si>
    <t>鈴木美里</t>
    <rPh sb="0" eb="2">
      <t>スズキ</t>
    </rPh>
    <rPh sb="2" eb="4">
      <t>ミサト</t>
    </rPh>
    <phoneticPr fontId="3"/>
  </si>
  <si>
    <t>ダンスミックス</t>
    <phoneticPr fontId="3"/>
  </si>
  <si>
    <t>アロマストレッチ</t>
    <phoneticPr fontId="3"/>
  </si>
  <si>
    <t>ゲームパートナー</t>
    <phoneticPr fontId="3"/>
  </si>
  <si>
    <t>プールサイドストレッチ</t>
    <phoneticPr fontId="3"/>
  </si>
  <si>
    <t>浮き輪シェイプ</t>
    <rPh sb="0" eb="1">
      <t>ウ</t>
    </rPh>
    <rPh sb="2" eb="3">
      <t>ワ</t>
    </rPh>
    <phoneticPr fontId="3"/>
  </si>
  <si>
    <t>受講率</t>
    <rPh sb="0" eb="2">
      <t>ジュコウ</t>
    </rPh>
    <rPh sb="2" eb="3">
      <t>リツ</t>
    </rPh>
    <phoneticPr fontId="3"/>
  </si>
  <si>
    <t>受講数</t>
    <rPh sb="0" eb="2">
      <t>ジュコウ</t>
    </rPh>
    <rPh sb="2" eb="3">
      <t>スウ</t>
    </rPh>
    <phoneticPr fontId="3"/>
  </si>
  <si>
    <t>定員</t>
    <rPh sb="0" eb="2">
      <t>テイイン</t>
    </rPh>
    <phoneticPr fontId="3"/>
  </si>
  <si>
    <t>ｲﾝｽﾄﾗｸﾀｰ</t>
    <phoneticPr fontId="3"/>
  </si>
  <si>
    <t>レッスン</t>
    <phoneticPr fontId="3"/>
  </si>
  <si>
    <t>施設</t>
    <rPh sb="0" eb="2">
      <t>シセツ</t>
    </rPh>
    <phoneticPr fontId="3"/>
  </si>
  <si>
    <t>時間帯</t>
    <rPh sb="0" eb="3">
      <t>ジカンタイ</t>
    </rPh>
    <phoneticPr fontId="3"/>
  </si>
  <si>
    <t>曜日</t>
    <rPh sb="0" eb="2">
      <t>ヨウビ</t>
    </rPh>
    <phoneticPr fontId="3"/>
  </si>
  <si>
    <t>No</t>
    <phoneticPr fontId="3"/>
  </si>
  <si>
    <t>スポーツクラブレッスンデータ</t>
    <phoneticPr fontId="3"/>
  </si>
  <si>
    <t>パソコンテキスト受注一覧</t>
    <rPh sb="8" eb="10">
      <t>ジュチュウ</t>
    </rPh>
    <rPh sb="10" eb="12">
      <t>イチラン</t>
    </rPh>
    <phoneticPr fontId="3"/>
  </si>
  <si>
    <t>受注番号</t>
    <rPh sb="0" eb="2">
      <t>ジュチュウ</t>
    </rPh>
    <rPh sb="2" eb="4">
      <t>バンゴウ</t>
    </rPh>
    <phoneticPr fontId="3"/>
  </si>
  <si>
    <t>得意先名</t>
    <rPh sb="0" eb="3">
      <t>トクイサキ</t>
    </rPh>
    <rPh sb="3" eb="4">
      <t>メイ</t>
    </rPh>
    <phoneticPr fontId="3"/>
  </si>
  <si>
    <t>地域</t>
    <rPh sb="0" eb="2">
      <t>チイキ</t>
    </rPh>
    <phoneticPr fontId="3"/>
  </si>
  <si>
    <t>テキスト名</t>
    <rPh sb="4" eb="5">
      <t>メイ</t>
    </rPh>
    <phoneticPr fontId="3"/>
  </si>
  <si>
    <t>単価</t>
    <rPh sb="0" eb="2">
      <t>タンカ</t>
    </rPh>
    <phoneticPr fontId="3"/>
  </si>
  <si>
    <t>冊数</t>
    <rPh sb="0" eb="2">
      <t>サッスウ</t>
    </rPh>
    <phoneticPr fontId="3"/>
  </si>
  <si>
    <t>金額</t>
    <rPh sb="0" eb="2">
      <t>キンガク</t>
    </rPh>
    <phoneticPr fontId="3"/>
  </si>
  <si>
    <t>青葉ＰＣカレッジ</t>
    <rPh sb="0" eb="2">
      <t>アオバ</t>
    </rPh>
    <phoneticPr fontId="3"/>
  </si>
  <si>
    <t>東北</t>
    <rPh sb="0" eb="2">
      <t>トウホク</t>
    </rPh>
    <phoneticPr fontId="3"/>
  </si>
  <si>
    <t>データベース基礎編</t>
    <rPh sb="6" eb="8">
      <t>キソ</t>
    </rPh>
    <rPh sb="8" eb="9">
      <t>ヘン</t>
    </rPh>
    <phoneticPr fontId="3"/>
  </si>
  <si>
    <t>鶴田パソコンスクール</t>
    <rPh sb="0" eb="2">
      <t>ツルタ</t>
    </rPh>
    <phoneticPr fontId="3"/>
  </si>
  <si>
    <t>東京</t>
    <rPh sb="0" eb="2">
      <t>トウキョウ</t>
    </rPh>
    <phoneticPr fontId="3"/>
  </si>
  <si>
    <t>ビジネス文書</t>
    <rPh sb="4" eb="6">
      <t>ブンショ</t>
    </rPh>
    <phoneticPr fontId="3"/>
  </si>
  <si>
    <t>槙野ＰＣスクール</t>
    <rPh sb="0" eb="2">
      <t>マキノ</t>
    </rPh>
    <phoneticPr fontId="3"/>
  </si>
  <si>
    <t>わかる表計算Ⅰ</t>
    <rPh sb="3" eb="4">
      <t>ヒョウ</t>
    </rPh>
    <rPh sb="4" eb="6">
      <t>ケイサン</t>
    </rPh>
    <phoneticPr fontId="3"/>
  </si>
  <si>
    <t>ＯＡスクール祝田</t>
    <rPh sb="6" eb="8">
      <t>ホウダ</t>
    </rPh>
    <phoneticPr fontId="3"/>
  </si>
  <si>
    <t>ネットとメール</t>
    <phoneticPr fontId="3"/>
  </si>
  <si>
    <t>新町パソコン学校</t>
    <rPh sb="0" eb="2">
      <t>シンマチ</t>
    </rPh>
    <rPh sb="6" eb="8">
      <t>ガッコウ</t>
    </rPh>
    <phoneticPr fontId="3"/>
  </si>
  <si>
    <t>関西</t>
    <rPh sb="0" eb="2">
      <t>カンサイ</t>
    </rPh>
    <phoneticPr fontId="3"/>
  </si>
  <si>
    <t>城山パソコンカレッジ</t>
    <rPh sb="0" eb="2">
      <t>シロヤマ</t>
    </rPh>
    <phoneticPr fontId="3"/>
  </si>
  <si>
    <t>データベース応用編</t>
    <rPh sb="6" eb="8">
      <t>オウヨウ</t>
    </rPh>
    <rPh sb="8" eb="9">
      <t>ヘン</t>
    </rPh>
    <phoneticPr fontId="3"/>
  </si>
  <si>
    <t>ＩＴスクール吉沢</t>
    <rPh sb="6" eb="8">
      <t>ヨシザワ</t>
    </rPh>
    <phoneticPr fontId="3"/>
  </si>
  <si>
    <t>白川専門学校</t>
    <rPh sb="0" eb="2">
      <t>シラカワ</t>
    </rPh>
    <rPh sb="2" eb="4">
      <t>センモン</t>
    </rPh>
    <rPh sb="4" eb="6">
      <t>ガッコウ</t>
    </rPh>
    <phoneticPr fontId="3"/>
  </si>
  <si>
    <t>南淵ＯＡスクール</t>
    <rPh sb="0" eb="1">
      <t>ミナミ</t>
    </rPh>
    <rPh sb="1" eb="2">
      <t>フチ</t>
    </rPh>
    <phoneticPr fontId="3"/>
  </si>
  <si>
    <t>北陸</t>
    <rPh sb="0" eb="2">
      <t>ホクリク</t>
    </rPh>
    <phoneticPr fontId="3"/>
  </si>
  <si>
    <t>泉ぱそこん塾</t>
    <rPh sb="0" eb="1">
      <t>イズミ</t>
    </rPh>
    <rPh sb="5" eb="6">
      <t>ジュク</t>
    </rPh>
    <phoneticPr fontId="3"/>
  </si>
  <si>
    <t>情報専門学校テクノ</t>
    <rPh sb="0" eb="2">
      <t>ジョウホウ</t>
    </rPh>
    <rPh sb="2" eb="4">
      <t>センモン</t>
    </rPh>
    <rPh sb="4" eb="6">
      <t>ガッコウ</t>
    </rPh>
    <phoneticPr fontId="3"/>
  </si>
  <si>
    <t>ＰＣスクールあっぷる</t>
    <phoneticPr fontId="3"/>
  </si>
  <si>
    <t>青葉ＩＴカレッジ</t>
    <rPh sb="0" eb="2">
      <t>アオバ</t>
    </rPh>
    <phoneticPr fontId="3"/>
  </si>
  <si>
    <t>平山ＯＡ教室</t>
    <rPh sb="0" eb="2">
      <t>ヒラヤマ</t>
    </rPh>
    <rPh sb="4" eb="6">
      <t>キョウシツ</t>
    </rPh>
    <phoneticPr fontId="3"/>
  </si>
  <si>
    <t>わかる表計算Ⅱ</t>
    <rPh sb="3" eb="4">
      <t>ヒョウ</t>
    </rPh>
    <rPh sb="4" eb="6">
      <t>ケイサン</t>
    </rPh>
    <phoneticPr fontId="3"/>
  </si>
  <si>
    <t>鍛冶町ＰＣスクール</t>
    <rPh sb="0" eb="2">
      <t>カジ</t>
    </rPh>
    <rPh sb="2" eb="3">
      <t>マチ</t>
    </rPh>
    <phoneticPr fontId="3"/>
  </si>
  <si>
    <t>井野脇ＰＣ塾</t>
    <rPh sb="0" eb="1">
      <t>イ</t>
    </rPh>
    <rPh sb="1" eb="2">
      <t>ノ</t>
    </rPh>
    <rPh sb="2" eb="3">
      <t>ワキ</t>
    </rPh>
    <rPh sb="5" eb="6">
      <t>ジュク</t>
    </rPh>
    <phoneticPr fontId="3"/>
  </si>
  <si>
    <t>諸口パソコンカレッジ</t>
    <rPh sb="0" eb="2">
      <t>モログチ</t>
    </rPh>
    <phoneticPr fontId="3"/>
  </si>
  <si>
    <t>青葉情報専門学校</t>
    <rPh sb="0" eb="2">
      <t>アオバ</t>
    </rPh>
    <rPh sb="2" eb="4">
      <t>ジョウホウ</t>
    </rPh>
    <rPh sb="4" eb="6">
      <t>センモン</t>
    </rPh>
    <rPh sb="6" eb="8">
      <t>ガッコウ</t>
    </rPh>
    <phoneticPr fontId="3"/>
  </si>
  <si>
    <t>森水舎登録名簿</t>
    <rPh sb="0" eb="1">
      <t>モリ</t>
    </rPh>
    <rPh sb="1" eb="2">
      <t>ミズ</t>
    </rPh>
    <rPh sb="2" eb="3">
      <t>シャ</t>
    </rPh>
    <rPh sb="3" eb="5">
      <t>トウロク</t>
    </rPh>
    <rPh sb="5" eb="7">
      <t>メイボ</t>
    </rPh>
    <phoneticPr fontId="3"/>
  </si>
  <si>
    <t>■</t>
    <phoneticPr fontId="3"/>
  </si>
  <si>
    <t>現在登録人数</t>
    <rPh sb="0" eb="2">
      <t>ゲンザイ</t>
    </rPh>
    <rPh sb="2" eb="4">
      <t>トウロク</t>
    </rPh>
    <rPh sb="4" eb="6">
      <t>ニンズウ</t>
    </rPh>
    <phoneticPr fontId="3"/>
  </si>
  <si>
    <t>■今回セミナー案内発送数</t>
    <rPh sb="1" eb="3">
      <t>コンカイ</t>
    </rPh>
    <rPh sb="7" eb="9">
      <t>アンナイ</t>
    </rPh>
    <rPh sb="9" eb="11">
      <t>ハッソウ</t>
    </rPh>
    <rPh sb="11" eb="12">
      <t>スウ</t>
    </rPh>
    <phoneticPr fontId="3"/>
  </si>
  <si>
    <t>No</t>
    <phoneticPr fontId="3"/>
  </si>
  <si>
    <t>氏名</t>
    <rPh sb="0" eb="2">
      <t>シメイ</t>
    </rPh>
    <phoneticPr fontId="3"/>
  </si>
  <si>
    <t>所属</t>
    <rPh sb="0" eb="2">
      <t>ショゾク</t>
    </rPh>
    <phoneticPr fontId="3"/>
  </si>
  <si>
    <t>種別</t>
    <rPh sb="0" eb="2">
      <t>シュベツ</t>
    </rPh>
    <phoneticPr fontId="3"/>
  </si>
  <si>
    <t>登録年月日</t>
    <rPh sb="0" eb="2">
      <t>トウロク</t>
    </rPh>
    <rPh sb="2" eb="5">
      <t>ネンガッピ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</si>
  <si>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</si>
  <si>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</si>
  <si>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電話</t>
    <rPh sb="0" eb="2">
      <t>デンワ</t>
    </rPh>
    <phoneticPr fontId="3"/>
  </si>
  <si>
    <t>発送</t>
    <rPh sb="0" eb="2">
      <t>ハッソウ</t>
    </rPh>
    <phoneticPr fontId="3"/>
  </si>
  <si>
    <t>大村　潤太</t>
    <rPh sb="0" eb="2">
      <t>オオムラ</t>
    </rPh>
    <rPh sb="3" eb="5">
      <t>ジュンタ</t>
    </rPh>
    <phoneticPr fontId="3"/>
  </si>
  <si>
    <t>ME</t>
    <phoneticPr fontId="3"/>
  </si>
  <si>
    <t>一般</t>
    <rPh sb="0" eb="2">
      <t>イッパン</t>
    </rPh>
    <phoneticPr fontId="3"/>
  </si>
  <si>
    <t>267-****</t>
    <phoneticPr fontId="3"/>
  </si>
  <si>
    <t>千葉県千葉市緑区</t>
    <rPh sb="0" eb="8">
      <t>２６７</t>
    </rPh>
    <phoneticPr fontId="3"/>
  </si>
  <si>
    <t>090-2222-XXXX</t>
    <phoneticPr fontId="3"/>
  </si>
  <si>
    <t>中山　杏奈</t>
    <rPh sb="0" eb="2">
      <t>ナカヤマ</t>
    </rPh>
    <rPh sb="3" eb="5">
      <t>アンナ</t>
    </rPh>
    <phoneticPr fontId="3"/>
  </si>
  <si>
    <t>EC</t>
    <phoneticPr fontId="3"/>
  </si>
  <si>
    <t>344-****</t>
    <phoneticPr fontId="3"/>
  </si>
  <si>
    <t>埼玉県春日部市</t>
    <rPh sb="0" eb="7">
      <t>３４４</t>
    </rPh>
    <phoneticPr fontId="3"/>
  </si>
  <si>
    <t>080-3243-XXXX</t>
    <phoneticPr fontId="3"/>
  </si>
  <si>
    <t>柴田　浩介</t>
    <rPh sb="0" eb="2">
      <t>シバタ</t>
    </rPh>
    <rPh sb="3" eb="5">
      <t>コウスケ</t>
    </rPh>
    <phoneticPr fontId="3"/>
  </si>
  <si>
    <t>EN</t>
    <phoneticPr fontId="3"/>
  </si>
  <si>
    <t>222-****</t>
    <phoneticPr fontId="3"/>
  </si>
  <si>
    <t>神奈川県横浜市港北区</t>
    <rPh sb="0" eb="10">
      <t>２２２</t>
    </rPh>
    <phoneticPr fontId="3"/>
  </si>
  <si>
    <t>050-2984-XXXX</t>
    <phoneticPr fontId="3"/>
  </si>
  <si>
    <t>吉岡　篤</t>
    <rPh sb="0" eb="2">
      <t>ヨシオカ</t>
    </rPh>
    <rPh sb="3" eb="4">
      <t>アツシ</t>
    </rPh>
    <phoneticPr fontId="3"/>
  </si>
  <si>
    <t>SC</t>
    <phoneticPr fontId="3"/>
  </si>
  <si>
    <t>266-****</t>
    <phoneticPr fontId="3"/>
  </si>
  <si>
    <t>千葉県千葉市緑区</t>
    <rPh sb="0" eb="8">
      <t>２６６</t>
    </rPh>
    <phoneticPr fontId="3"/>
  </si>
  <si>
    <t>090-6783-XXXX</t>
    <phoneticPr fontId="3"/>
  </si>
  <si>
    <t>佐藤　奈菜</t>
    <rPh sb="0" eb="2">
      <t>サトウ</t>
    </rPh>
    <rPh sb="3" eb="5">
      <t>ナナ</t>
    </rPh>
    <phoneticPr fontId="3"/>
  </si>
  <si>
    <t>LI</t>
    <phoneticPr fontId="3"/>
  </si>
  <si>
    <t>090-6349-XXXX</t>
    <phoneticPr fontId="3"/>
  </si>
  <si>
    <t>皆川　龍平</t>
    <rPh sb="0" eb="2">
      <t>ミナガワ</t>
    </rPh>
    <rPh sb="3" eb="5">
      <t>リュウヘイ</t>
    </rPh>
    <phoneticPr fontId="3"/>
  </si>
  <si>
    <t>LO</t>
    <phoneticPr fontId="3"/>
  </si>
  <si>
    <t>234-****</t>
    <phoneticPr fontId="3"/>
  </si>
  <si>
    <t>神奈川県横浜市港南区</t>
    <rPh sb="0" eb="10">
      <t>２３４</t>
    </rPh>
    <phoneticPr fontId="3"/>
  </si>
  <si>
    <t>090-1234-XXXX</t>
    <phoneticPr fontId="3"/>
  </si>
  <si>
    <t>楠田　愛実</t>
    <rPh sb="0" eb="2">
      <t>クスダ</t>
    </rPh>
    <rPh sb="3" eb="5">
      <t>メグミ</t>
    </rPh>
    <phoneticPr fontId="3"/>
  </si>
  <si>
    <t>301-****</t>
    <phoneticPr fontId="3"/>
  </si>
  <si>
    <t>茨城県稲敷郡新利根町</t>
    <rPh sb="0" eb="10">
      <t>３０１</t>
    </rPh>
    <phoneticPr fontId="3"/>
  </si>
  <si>
    <t>090-4687-XXXX</t>
    <phoneticPr fontId="3"/>
  </si>
  <si>
    <t>西村　恭子</t>
    <rPh sb="0" eb="2">
      <t>ニシムラ</t>
    </rPh>
    <rPh sb="3" eb="5">
      <t>キョウコ</t>
    </rPh>
    <phoneticPr fontId="3"/>
  </si>
  <si>
    <t>090-6973-XXXX</t>
    <phoneticPr fontId="3"/>
  </si>
  <si>
    <t>田中　真沙美</t>
    <rPh sb="0" eb="2">
      <t>タナカ</t>
    </rPh>
    <rPh sb="3" eb="6">
      <t>マサミ</t>
    </rPh>
    <phoneticPr fontId="3"/>
  </si>
  <si>
    <t>111-****</t>
    <phoneticPr fontId="3"/>
  </si>
  <si>
    <t>東京都台東区</t>
    <rPh sb="0" eb="6">
      <t>１１１</t>
    </rPh>
    <phoneticPr fontId="3"/>
  </si>
  <si>
    <t>080-6943-XXXX</t>
    <phoneticPr fontId="3"/>
  </si>
  <si>
    <t>栗山　堅太</t>
    <rPh sb="0" eb="2">
      <t>クリヤマ</t>
    </rPh>
    <rPh sb="3" eb="5">
      <t>ケンタ</t>
    </rPh>
    <phoneticPr fontId="3"/>
  </si>
  <si>
    <t>214-****</t>
    <phoneticPr fontId="3"/>
  </si>
  <si>
    <t>神奈川県川崎市多摩区</t>
    <rPh sb="0" eb="10">
      <t>２１４</t>
    </rPh>
    <phoneticPr fontId="3"/>
  </si>
  <si>
    <t>090-4697-XXXX</t>
    <phoneticPr fontId="3"/>
  </si>
  <si>
    <t>田中　祥子</t>
    <rPh sb="0" eb="2">
      <t>タナカ</t>
    </rPh>
    <rPh sb="3" eb="5">
      <t>ショウコ</t>
    </rPh>
    <phoneticPr fontId="3"/>
  </si>
  <si>
    <t>264-****</t>
    <phoneticPr fontId="3"/>
  </si>
  <si>
    <t>千葉県千葉市若葉区</t>
    <rPh sb="0" eb="9">
      <t>２６５</t>
    </rPh>
    <phoneticPr fontId="3"/>
  </si>
  <si>
    <t>090-5644-XXXX</t>
    <phoneticPr fontId="3"/>
  </si>
  <si>
    <t>江川　樹</t>
    <rPh sb="0" eb="2">
      <t>エガワ</t>
    </rPh>
    <rPh sb="3" eb="4">
      <t>タツル</t>
    </rPh>
    <phoneticPr fontId="3"/>
  </si>
  <si>
    <t>スタッフ</t>
    <phoneticPr fontId="3"/>
  </si>
  <si>
    <t>168-****</t>
    <phoneticPr fontId="3"/>
  </si>
  <si>
    <t>東京都杉並区</t>
    <rPh sb="0" eb="6">
      <t>１６８</t>
    </rPh>
    <phoneticPr fontId="3"/>
  </si>
  <si>
    <t>090-6637-XXXX</t>
    <phoneticPr fontId="3"/>
  </si>
  <si>
    <t>灰田　匠</t>
    <rPh sb="0" eb="2">
      <t>ハイダ</t>
    </rPh>
    <rPh sb="3" eb="4">
      <t>タクミ</t>
    </rPh>
    <phoneticPr fontId="3"/>
  </si>
  <si>
    <t>121-****</t>
    <phoneticPr fontId="3"/>
  </si>
  <si>
    <t>東京都足立区</t>
    <rPh sb="0" eb="6">
      <t>１２１</t>
    </rPh>
    <phoneticPr fontId="3"/>
  </si>
  <si>
    <t>070-5697-XXXX</t>
    <phoneticPr fontId="3"/>
  </si>
  <si>
    <t>佐藤　翔太</t>
    <rPh sb="0" eb="2">
      <t>サトウ</t>
    </rPh>
    <rPh sb="3" eb="5">
      <t>ショウタ</t>
    </rPh>
    <phoneticPr fontId="3"/>
  </si>
  <si>
    <t>243-****</t>
    <phoneticPr fontId="3"/>
  </si>
  <si>
    <t>神奈川県厚木市</t>
    <rPh sb="0" eb="7">
      <t>２４３</t>
    </rPh>
    <phoneticPr fontId="3"/>
  </si>
  <si>
    <t>080-6973-XXXX</t>
    <phoneticPr fontId="3"/>
  </si>
  <si>
    <t>木下　美香</t>
    <rPh sb="0" eb="2">
      <t>キノシタ</t>
    </rPh>
    <rPh sb="3" eb="5">
      <t>ミカ</t>
    </rPh>
    <phoneticPr fontId="3"/>
  </si>
  <si>
    <t>124-****</t>
    <phoneticPr fontId="3"/>
  </si>
  <si>
    <t>東京都葛飾区</t>
    <rPh sb="0" eb="6">
      <t>１２４</t>
    </rPh>
    <phoneticPr fontId="3"/>
  </si>
  <si>
    <t>080-6699-XXXX</t>
    <phoneticPr fontId="3"/>
  </si>
  <si>
    <t>鈴木　史彦</t>
    <rPh sb="0" eb="2">
      <t>スズキ</t>
    </rPh>
    <rPh sb="3" eb="5">
      <t>フミヒコ</t>
    </rPh>
    <phoneticPr fontId="3"/>
  </si>
  <si>
    <t>090-5565-XXXX</t>
    <phoneticPr fontId="3"/>
  </si>
  <si>
    <t>村山　かおり</t>
    <rPh sb="0" eb="2">
      <t>ムラヤマ</t>
    </rPh>
    <phoneticPr fontId="3"/>
  </si>
  <si>
    <t>163-****</t>
    <phoneticPr fontId="3"/>
  </si>
  <si>
    <t>東京都新宿区</t>
    <rPh sb="0" eb="6">
      <t>１６３</t>
    </rPh>
    <phoneticPr fontId="3"/>
  </si>
  <si>
    <t>080-6933-XXXX</t>
    <phoneticPr fontId="3"/>
  </si>
  <si>
    <t>田村　慎吾</t>
    <rPh sb="0" eb="2">
      <t>タムラ</t>
    </rPh>
    <rPh sb="3" eb="5">
      <t>シンゴ</t>
    </rPh>
    <phoneticPr fontId="3"/>
  </si>
  <si>
    <t>235-****</t>
    <phoneticPr fontId="3"/>
  </si>
  <si>
    <t>神奈川県横浜市磯子区</t>
    <rPh sb="0" eb="10">
      <t>２３５</t>
    </rPh>
    <phoneticPr fontId="3"/>
  </si>
  <si>
    <t>090-7762-XXXX</t>
    <phoneticPr fontId="3"/>
  </si>
  <si>
    <t>鈴木　剛</t>
    <rPh sb="0" eb="2">
      <t>スズキ</t>
    </rPh>
    <rPh sb="3" eb="4">
      <t>タケシ</t>
    </rPh>
    <phoneticPr fontId="3"/>
  </si>
  <si>
    <t>333-****</t>
    <phoneticPr fontId="3"/>
  </si>
  <si>
    <t>埼玉県川口市</t>
    <rPh sb="0" eb="6">
      <t>３３３</t>
    </rPh>
    <phoneticPr fontId="3"/>
  </si>
  <si>
    <t>070-5446-XXXX</t>
    <phoneticPr fontId="3"/>
  </si>
  <si>
    <t>佐々木　拓哉</t>
    <rPh sb="0" eb="3">
      <t>ササキ</t>
    </rPh>
    <rPh sb="4" eb="6">
      <t>タクヤ</t>
    </rPh>
    <phoneticPr fontId="3"/>
  </si>
  <si>
    <t>132-****</t>
    <phoneticPr fontId="3"/>
  </si>
  <si>
    <t>東京都江戸川区</t>
    <rPh sb="0" eb="7">
      <t>１３２</t>
    </rPh>
    <phoneticPr fontId="3"/>
  </si>
  <si>
    <t>090-2234-XXXX</t>
    <phoneticPr fontId="3"/>
  </si>
  <si>
    <t>新藤　圭祐</t>
    <rPh sb="0" eb="2">
      <t>シンドウ</t>
    </rPh>
    <rPh sb="3" eb="5">
      <t>ケイスケ</t>
    </rPh>
    <phoneticPr fontId="3"/>
  </si>
  <si>
    <t>155-****</t>
    <phoneticPr fontId="3"/>
  </si>
  <si>
    <t>東京都世田谷区</t>
    <rPh sb="0" eb="7">
      <t>１５６</t>
    </rPh>
    <phoneticPr fontId="3"/>
  </si>
  <si>
    <t>090-4468-XXXX</t>
    <phoneticPr fontId="3"/>
  </si>
  <si>
    <t>佐藤　恵梨佳</t>
    <rPh sb="0" eb="2">
      <t>サトウ</t>
    </rPh>
    <rPh sb="3" eb="6">
      <t>エリカ</t>
    </rPh>
    <phoneticPr fontId="3"/>
  </si>
  <si>
    <t>233-****</t>
    <phoneticPr fontId="3"/>
  </si>
  <si>
    <t>神奈川県横浜市港南区</t>
    <rPh sb="0" eb="10">
      <t>２３３</t>
    </rPh>
    <phoneticPr fontId="3"/>
  </si>
  <si>
    <t>090-5649-XXXX</t>
    <phoneticPr fontId="3"/>
  </si>
  <si>
    <t>佐々木　亜矢</t>
    <rPh sb="0" eb="3">
      <t>ササキ</t>
    </rPh>
    <rPh sb="4" eb="6">
      <t>アヤ</t>
    </rPh>
    <phoneticPr fontId="3"/>
  </si>
  <si>
    <t>255-****</t>
    <phoneticPr fontId="3"/>
  </si>
  <si>
    <t>神奈川県中郡大磯町</t>
    <rPh sb="0" eb="9">
      <t>２５５</t>
    </rPh>
    <phoneticPr fontId="3"/>
  </si>
  <si>
    <t>080-6135-XXXX</t>
    <phoneticPr fontId="3"/>
  </si>
  <si>
    <t>木村　佳美</t>
    <rPh sb="0" eb="2">
      <t>キムラ</t>
    </rPh>
    <rPh sb="3" eb="5">
      <t>ヨシミ</t>
    </rPh>
    <phoneticPr fontId="3"/>
  </si>
  <si>
    <t>363-****</t>
    <phoneticPr fontId="3"/>
  </si>
  <si>
    <t>埼玉県桶川市</t>
    <rPh sb="0" eb="6">
      <t>３６３</t>
    </rPh>
    <phoneticPr fontId="3"/>
  </si>
  <si>
    <t>090-5569-XXXX</t>
    <phoneticPr fontId="3"/>
  </si>
  <si>
    <t>西田　由梨</t>
    <rPh sb="0" eb="2">
      <t>ニシダ</t>
    </rPh>
    <rPh sb="3" eb="5">
      <t>ユリ</t>
    </rPh>
    <phoneticPr fontId="3"/>
  </si>
  <si>
    <t>244-****</t>
    <phoneticPr fontId="3"/>
  </si>
  <si>
    <t>神奈川県横浜市栄区</t>
    <rPh sb="0" eb="9">
      <t>２４４</t>
    </rPh>
    <phoneticPr fontId="3"/>
  </si>
  <si>
    <t>090-3544-XXXX</t>
    <phoneticPr fontId="3"/>
  </si>
  <si>
    <t>吉村　英晃</t>
    <rPh sb="0" eb="2">
      <t>ヨシムラ</t>
    </rPh>
    <rPh sb="3" eb="5">
      <t>ヒデアキ</t>
    </rPh>
    <phoneticPr fontId="3"/>
  </si>
  <si>
    <t>136-****</t>
    <phoneticPr fontId="3"/>
  </si>
  <si>
    <t>東京都江東区</t>
    <rPh sb="0" eb="6">
      <t>１３６</t>
    </rPh>
    <phoneticPr fontId="3"/>
  </si>
  <si>
    <t>080-2267-XXXX</t>
    <phoneticPr fontId="3"/>
  </si>
  <si>
    <t>岡田　紳一郎</t>
    <rPh sb="0" eb="2">
      <t>オカダ</t>
    </rPh>
    <rPh sb="3" eb="6">
      <t>シンイチロウ</t>
    </rPh>
    <phoneticPr fontId="3"/>
  </si>
  <si>
    <t>241-****</t>
    <phoneticPr fontId="3"/>
  </si>
  <si>
    <t>神奈川県横浜市旭区</t>
    <rPh sb="0" eb="9">
      <t>２４１</t>
    </rPh>
    <phoneticPr fontId="3"/>
  </si>
  <si>
    <t>090-2679-XXXX</t>
    <phoneticPr fontId="3"/>
  </si>
  <si>
    <t>西岡　百佳</t>
    <rPh sb="0" eb="2">
      <t>ニシオカ</t>
    </rPh>
    <rPh sb="3" eb="5">
      <t>モモカ</t>
    </rPh>
    <phoneticPr fontId="3"/>
  </si>
  <si>
    <t>201-****</t>
    <phoneticPr fontId="3"/>
  </si>
  <si>
    <t>東京都狛江市</t>
    <rPh sb="0" eb="6">
      <t>２０１</t>
    </rPh>
    <phoneticPr fontId="3"/>
  </si>
  <si>
    <t>080-2261-XXXX</t>
    <phoneticPr fontId="3"/>
  </si>
  <si>
    <t>佐々木　博人</t>
    <rPh sb="0" eb="3">
      <t>ササキ</t>
    </rPh>
    <rPh sb="4" eb="6">
      <t>ヒロト</t>
    </rPh>
    <phoneticPr fontId="3"/>
  </si>
  <si>
    <t>123-****</t>
    <phoneticPr fontId="3"/>
  </si>
  <si>
    <t>東京都足立区</t>
    <rPh sb="0" eb="6">
      <t>１２３</t>
    </rPh>
    <phoneticPr fontId="3"/>
  </si>
  <si>
    <t>090-7655-XXXX</t>
    <phoneticPr fontId="3"/>
  </si>
  <si>
    <t>川村　大介</t>
    <rPh sb="0" eb="2">
      <t>カワムラ</t>
    </rPh>
    <rPh sb="3" eb="5">
      <t>ダイスケ</t>
    </rPh>
    <phoneticPr fontId="3"/>
  </si>
  <si>
    <t>343-****</t>
    <phoneticPr fontId="3"/>
  </si>
  <si>
    <t>埼玉県越谷市</t>
    <rPh sb="0" eb="6">
      <t>３４３</t>
    </rPh>
    <phoneticPr fontId="3"/>
  </si>
  <si>
    <t>090-4644-XXXX</t>
    <phoneticPr fontId="3"/>
  </si>
  <si>
    <t>村田　歩</t>
    <rPh sb="0" eb="2">
      <t>ムラタ</t>
    </rPh>
    <rPh sb="3" eb="4">
      <t>アユム</t>
    </rPh>
    <phoneticPr fontId="3"/>
  </si>
  <si>
    <t>152-****</t>
    <phoneticPr fontId="3"/>
  </si>
  <si>
    <t>東京都目黒区</t>
    <rPh sb="0" eb="6">
      <t>１５２</t>
    </rPh>
    <phoneticPr fontId="3"/>
  </si>
</sst>
</file>

<file path=xl/styles.xml><?xml version="1.0" encoding="utf-8"?>
<styleSheet xmlns="http://schemas.openxmlformats.org/spreadsheetml/2006/main">
  <numFmts count="6">
    <numFmt numFmtId="6" formatCode="&quot;¥&quot;#,##0;[Red]&quot;¥&quot;\-#,##0"/>
    <numFmt numFmtId="176" formatCode="0.000_ "/>
    <numFmt numFmtId="177" formatCode="0.0%"/>
    <numFmt numFmtId="178" formatCode="m&quot;月&quot;d&quot;日&quot;;@"/>
    <numFmt numFmtId="179" formatCode="0.0_ "/>
    <numFmt numFmtId="180" formatCode="0_ "/>
  </numFmts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9"/>
      <color rgb="FF33333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5"/>
      <name val="ＭＳ Ｐゴシック"/>
      <family val="3"/>
      <charset val="128"/>
      <scheme val="minor"/>
    </font>
    <font>
      <b/>
      <sz val="16"/>
      <color theme="5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1"/>
      <color indexed="9"/>
      <name val="ＭＳ Ｐゴシック"/>
      <family val="3"/>
      <charset val="128"/>
    </font>
    <font>
      <b/>
      <sz val="16"/>
      <color indexed="53"/>
      <name val="ＭＳ Ｐゴシック"/>
      <family val="3"/>
      <charset val="128"/>
    </font>
    <font>
      <b/>
      <sz val="14"/>
      <color theme="7" tint="-0.249977111117893"/>
      <name val="ＭＳ Ｐゴシック"/>
      <family val="3"/>
      <charset val="128"/>
      <scheme val="minor"/>
    </font>
    <font>
      <b/>
      <sz val="11"/>
      <color theme="7" tint="-0.249977111117893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9" tint="-0.249977111117893"/>
      <name val="ＭＳ Ｐゴシック"/>
      <family val="2"/>
      <charset val="128"/>
      <scheme val="minor"/>
    </font>
    <font>
      <b/>
      <sz val="11"/>
      <color theme="8" tint="-0.499984740745262"/>
      <name val="ＭＳ Ｐゴシック"/>
      <family val="3"/>
      <charset val="128"/>
      <scheme val="minor"/>
    </font>
    <font>
      <b/>
      <u/>
      <sz val="16"/>
      <color theme="8" tint="-0.499984740745262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theme="6" tint="-0.499984740745262"/>
      <name val="ＭＳ Ｐゴシック"/>
      <family val="3"/>
      <charset val="128"/>
      <scheme val="minor"/>
    </font>
    <font>
      <sz val="14"/>
      <color theme="0"/>
      <name val="HGP創英角ﾎﾟｯﾌﾟ体"/>
      <family val="3"/>
      <charset val="128"/>
    </font>
    <font>
      <sz val="16"/>
      <color theme="1"/>
      <name val="HGP創英角ﾎﾟｯﾌﾟ体"/>
      <family val="3"/>
      <charset val="128"/>
    </font>
    <font>
      <b/>
      <u/>
      <sz val="14"/>
      <color rgb="FFC00000"/>
      <name val="ＭＳ Ｐゴシック"/>
      <family val="3"/>
      <charset val="128"/>
      <scheme val="minor"/>
    </font>
    <font>
      <sz val="11"/>
      <color rgb="FFC00000"/>
      <name val="ＭＳ Ｐゴシック"/>
      <family val="2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BAE18F"/>
        <bgColor indexed="64"/>
      </patternFill>
    </fill>
    <fill>
      <patternFill patternType="solid">
        <fgColor rgb="FFFFFFBD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BFD5EF"/>
        <bgColor indexed="64"/>
      </patternFill>
    </fill>
    <fill>
      <patternFill patternType="solid">
        <fgColor rgb="FF72A2DC"/>
        <bgColor indexed="64"/>
      </patternFill>
    </fill>
    <fill>
      <patternFill patternType="solid">
        <fgColor rgb="FF003DB8"/>
        <bgColor indexed="64"/>
      </patternFill>
    </fill>
    <fill>
      <patternFill patternType="solid">
        <fgColor rgb="FFE4D2F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rgb="FFB8E08C"/>
        <bgColor indexed="64"/>
      </patternFill>
    </fill>
  </fills>
  <borders count="48">
    <border>
      <left/>
      <right/>
      <top/>
      <bottom/>
      <diagonal/>
    </border>
    <border>
      <left style="thin">
        <color theme="5"/>
      </left>
      <right style="medium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medium">
        <color theme="5"/>
      </bottom>
      <diagonal/>
    </border>
    <border>
      <left style="thin">
        <color theme="5"/>
      </left>
      <right style="medium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medium">
        <color theme="5"/>
      </right>
      <top style="medium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medium">
        <color theme="5"/>
      </left>
      <right style="thin">
        <color theme="5"/>
      </right>
      <top style="medium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7" tint="0.39997558519241921"/>
      </left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3">
    <xf numFmtId="0" fontId="0" fillId="0" borderId="0" xfId="0">
      <alignment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38" fontId="0" fillId="0" borderId="0" xfId="1" applyFont="1" applyAlignment="1">
      <alignment vertical="center"/>
    </xf>
    <xf numFmtId="0" fontId="0" fillId="3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0" xfId="0" applyAlignment="1"/>
    <xf numFmtId="0" fontId="0" fillId="3" borderId="9" xfId="0" applyFill="1" applyBorder="1" applyAlignment="1">
      <alignment horizontal="center"/>
    </xf>
    <xf numFmtId="0" fontId="10" fillId="0" borderId="0" xfId="0" applyFont="1" applyFill="1" applyBorder="1" applyAlignment="1"/>
    <xf numFmtId="38" fontId="0" fillId="3" borderId="2" xfId="1" applyFont="1" applyFill="1" applyBorder="1" applyAlignment="1"/>
    <xf numFmtId="0" fontId="0" fillId="3" borderId="2" xfId="0" applyFill="1" applyBorder="1" applyAlignment="1">
      <alignment horizontal="center"/>
    </xf>
    <xf numFmtId="6" fontId="0" fillId="0" borderId="4" xfId="2" applyFont="1" applyBorder="1" applyAlignment="1"/>
    <xf numFmtId="38" fontId="0" fillId="0" borderId="5" xfId="1" applyFont="1" applyBorder="1" applyAlignment="1"/>
    <xf numFmtId="6" fontId="0" fillId="0" borderId="5" xfId="2" applyFont="1" applyBorder="1" applyAlignment="1"/>
    <xf numFmtId="0" fontId="0" fillId="0" borderId="6" xfId="0" applyBorder="1" applyAlignment="1"/>
    <xf numFmtId="0" fontId="0" fillId="0" borderId="6" xfId="0" applyBorder="1">
      <alignment vertic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1" fillId="0" borderId="0" xfId="0" applyFont="1" applyAlignment="1"/>
    <xf numFmtId="9" fontId="0" fillId="0" borderId="0" xfId="0" applyNumberFormat="1">
      <alignment vertical="center"/>
    </xf>
    <xf numFmtId="38" fontId="0" fillId="0" borderId="0" xfId="1" applyFont="1" applyBorder="1">
      <alignment vertical="center"/>
    </xf>
    <xf numFmtId="0" fontId="0" fillId="0" borderId="0" xfId="0" applyBorder="1">
      <alignment vertical="center"/>
    </xf>
    <xf numFmtId="6" fontId="0" fillId="0" borderId="10" xfId="2" applyFont="1" applyBorder="1">
      <alignment vertical="center"/>
    </xf>
    <xf numFmtId="38" fontId="0" fillId="0" borderId="10" xfId="1" applyFont="1" applyBorder="1">
      <alignment vertical="center"/>
    </xf>
    <xf numFmtId="0" fontId="0" fillId="0" borderId="10" xfId="0" applyBorder="1">
      <alignment vertical="center"/>
    </xf>
    <xf numFmtId="0" fontId="12" fillId="4" borderId="0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9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6" fontId="13" fillId="0" borderId="11" xfId="2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8" fillId="0" borderId="0" xfId="0" applyFont="1">
      <alignment vertical="center"/>
    </xf>
    <xf numFmtId="177" fontId="0" fillId="0" borderId="10" xfId="3" applyNumberFormat="1" applyFont="1" applyBorder="1">
      <alignment vertical="center"/>
    </xf>
    <xf numFmtId="9" fontId="0" fillId="0" borderId="10" xfId="3" applyNumberFormat="1" applyFont="1" applyBorder="1">
      <alignment vertical="center"/>
    </xf>
    <xf numFmtId="0" fontId="0" fillId="0" borderId="10" xfId="3" applyNumberFormat="1" applyFont="1" applyBorder="1" applyAlignment="1">
      <alignment horizontal="center" vertical="center"/>
    </xf>
    <xf numFmtId="38" fontId="0" fillId="0" borderId="10" xfId="0" applyNumberFormat="1" applyBorder="1">
      <alignment vertical="center"/>
    </xf>
    <xf numFmtId="0" fontId="15" fillId="5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Fill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18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4" xfId="0" applyBorder="1">
      <alignment vertical="center"/>
    </xf>
    <xf numFmtId="178" fontId="0" fillId="0" borderId="14" xfId="0" applyNumberFormat="1" applyBorder="1">
      <alignment vertical="center"/>
    </xf>
    <xf numFmtId="0" fontId="0" fillId="0" borderId="14" xfId="0" applyBorder="1" applyAlignment="1">
      <alignment horizontal="right" vertical="center"/>
    </xf>
    <xf numFmtId="0" fontId="0" fillId="0" borderId="14" xfId="0" applyNumberFormat="1" applyBorder="1">
      <alignment vertical="center"/>
    </xf>
    <xf numFmtId="0" fontId="0" fillId="0" borderId="14" xfId="0" applyFill="1" applyBorder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9" fontId="0" fillId="0" borderId="10" xfId="3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19" fillId="0" borderId="0" xfId="0" applyFont="1">
      <alignment vertical="center"/>
    </xf>
    <xf numFmtId="38" fontId="0" fillId="0" borderId="23" xfId="1" applyFont="1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38" fontId="0" fillId="7" borderId="10" xfId="1" applyFont="1" applyFill="1" applyBorder="1">
      <alignment vertical="center"/>
    </xf>
    <xf numFmtId="38" fontId="0" fillId="7" borderId="10" xfId="0" applyNumberFormat="1" applyFill="1" applyBorder="1">
      <alignment vertical="center"/>
    </xf>
    <xf numFmtId="0" fontId="0" fillId="8" borderId="25" xfId="0" applyFill="1" applyBorder="1" applyAlignment="1">
      <alignment horizontal="center" vertical="center" wrapText="1"/>
    </xf>
    <xf numFmtId="0" fontId="0" fillId="8" borderId="25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38" fontId="0" fillId="8" borderId="10" xfId="1" applyFont="1" applyFill="1" applyBorder="1">
      <alignment vertical="center"/>
    </xf>
    <xf numFmtId="0" fontId="0" fillId="8" borderId="10" xfId="0" applyFill="1" applyBorder="1">
      <alignment vertical="center"/>
    </xf>
    <xf numFmtId="0" fontId="0" fillId="8" borderId="24" xfId="0" applyFill="1" applyBorder="1" applyAlignment="1">
      <alignment horizontal="center" vertical="center"/>
    </xf>
    <xf numFmtId="177" fontId="0" fillId="8" borderId="10" xfId="3" applyNumberFormat="1" applyFont="1" applyFill="1" applyBorder="1">
      <alignment vertical="center"/>
    </xf>
    <xf numFmtId="38" fontId="0" fillId="8" borderId="10" xfId="0" applyNumberFormat="1" applyFill="1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8" xfId="0" applyBorder="1">
      <alignment vertical="center"/>
    </xf>
    <xf numFmtId="0" fontId="0" fillId="0" borderId="41" xfId="0" applyBorder="1">
      <alignment vertical="center"/>
    </xf>
    <xf numFmtId="0" fontId="0" fillId="0" borderId="3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179" fontId="0" fillId="0" borderId="23" xfId="0" applyNumberFormat="1" applyBorder="1" applyAlignment="1">
      <alignment horizontal="center" vertical="center"/>
    </xf>
    <xf numFmtId="180" fontId="0" fillId="0" borderId="23" xfId="0" applyNumberFormat="1" applyBorder="1" applyAlignment="1">
      <alignment horizontal="center" vertical="center"/>
    </xf>
    <xf numFmtId="179" fontId="0" fillId="0" borderId="19" xfId="0" applyNumberFormat="1" applyBorder="1" applyAlignment="1">
      <alignment horizontal="center" vertical="center"/>
    </xf>
    <xf numFmtId="0" fontId="23" fillId="10" borderId="30" xfId="0" applyFont="1" applyFill="1" applyBorder="1" applyAlignment="1">
      <alignment horizontal="center" vertical="center"/>
    </xf>
    <xf numFmtId="0" fontId="23" fillId="10" borderId="31" xfId="0" applyFont="1" applyFill="1" applyBorder="1" applyAlignment="1">
      <alignment horizontal="center" vertical="center"/>
    </xf>
    <xf numFmtId="0" fontId="23" fillId="10" borderId="32" xfId="0" applyFont="1" applyFill="1" applyBorder="1" applyAlignment="1">
      <alignment horizontal="center" vertical="center"/>
    </xf>
    <xf numFmtId="0" fontId="23" fillId="10" borderId="35" xfId="0" applyFont="1" applyFill="1" applyBorder="1" applyAlignment="1">
      <alignment horizontal="center" vertical="center"/>
    </xf>
    <xf numFmtId="3" fontId="23" fillId="10" borderId="25" xfId="0" applyNumberFormat="1" applyFont="1" applyFill="1" applyBorder="1" applyAlignment="1">
      <alignment vertical="center"/>
    </xf>
    <xf numFmtId="3" fontId="23" fillId="10" borderId="45" xfId="0" applyNumberFormat="1" applyFont="1" applyFill="1" applyBorder="1" applyAlignment="1">
      <alignment vertical="center"/>
    </xf>
    <xf numFmtId="0" fontId="22" fillId="11" borderId="33" xfId="0" applyFont="1" applyFill="1" applyBorder="1">
      <alignment vertical="center"/>
    </xf>
    <xf numFmtId="3" fontId="22" fillId="11" borderId="34" xfId="0" applyNumberFormat="1" applyFont="1" applyFill="1" applyBorder="1">
      <alignment vertical="center"/>
    </xf>
    <xf numFmtId="0" fontId="22" fillId="11" borderId="34" xfId="0" applyFont="1" applyFill="1" applyBorder="1">
      <alignment vertical="center"/>
    </xf>
    <xf numFmtId="0" fontId="14" fillId="0" borderId="0" xfId="0" applyFont="1">
      <alignment vertical="center"/>
    </xf>
    <xf numFmtId="0" fontId="0" fillId="12" borderId="10" xfId="0" applyFill="1" applyBorder="1" applyAlignment="1">
      <alignment horizontal="center" vertical="center"/>
    </xf>
    <xf numFmtId="9" fontId="0" fillId="12" borderId="10" xfId="3" applyFont="1" applyFill="1" applyBorder="1">
      <alignment vertical="center"/>
    </xf>
    <xf numFmtId="0" fontId="0" fillId="13" borderId="22" xfId="0" applyFill="1" applyBorder="1" applyAlignment="1">
      <alignment horizontal="center" vertical="center"/>
    </xf>
    <xf numFmtId="0" fontId="21" fillId="14" borderId="23" xfId="0" applyFont="1" applyFill="1" applyBorder="1" applyAlignment="1">
      <alignment horizontal="center" vertical="center"/>
    </xf>
    <xf numFmtId="0" fontId="25" fillId="14" borderId="16" xfId="0" applyFont="1" applyFill="1" applyBorder="1" applyAlignment="1">
      <alignment horizontal="center" vertical="center"/>
    </xf>
    <xf numFmtId="0" fontId="25" fillId="14" borderId="18" xfId="0" applyFont="1" applyFill="1" applyBorder="1" applyAlignment="1">
      <alignment horizontal="center" vertical="center"/>
    </xf>
    <xf numFmtId="0" fontId="25" fillId="14" borderId="17" xfId="0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27" fillId="15" borderId="10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10" xfId="0" applyFill="1" applyBorder="1">
      <alignment vertic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6" fontId="0" fillId="0" borderId="5" xfId="0" applyNumberFormat="1" applyBorder="1" applyAlignment="1">
      <alignment horizontal="center" vertical="center"/>
    </xf>
    <xf numFmtId="6" fontId="0" fillId="0" borderId="4" xfId="0" applyNumberFormat="1" applyBorder="1" applyAlignment="1">
      <alignment horizontal="center" vertical="center"/>
    </xf>
    <xf numFmtId="6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0" borderId="17" xfId="0" applyBorder="1" applyAlignment="1">
      <alignment horizontal="right" vertical="center"/>
    </xf>
    <xf numFmtId="0" fontId="0" fillId="8" borderId="15" xfId="0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2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13" borderId="46" xfId="0" applyFill="1" applyBorder="1" applyAlignment="1">
      <alignment horizontal="center" vertical="center"/>
    </xf>
    <xf numFmtId="0" fontId="0" fillId="13" borderId="15" xfId="0" applyFill="1" applyBorder="1" applyAlignment="1">
      <alignment horizontal="center" vertical="center"/>
    </xf>
    <xf numFmtId="0" fontId="0" fillId="13" borderId="47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7" fontId="0" fillId="0" borderId="0" xfId="3" applyNumberFormat="1" applyFont="1">
      <alignment vertical="center"/>
    </xf>
    <xf numFmtId="0" fontId="28" fillId="16" borderId="0" xfId="0" applyFont="1" applyFill="1" applyAlignment="1">
      <alignment horizontal="center" vertical="center"/>
    </xf>
    <xf numFmtId="0" fontId="29" fillId="17" borderId="0" xfId="0" applyFont="1" applyFill="1" applyAlignment="1">
      <alignment horizontal="center" vertical="center"/>
    </xf>
    <xf numFmtId="0" fontId="30" fillId="0" borderId="0" xfId="0" applyFont="1">
      <alignment vertical="center"/>
    </xf>
    <xf numFmtId="0" fontId="21" fillId="9" borderId="10" xfId="0" applyFont="1" applyFill="1" applyBorder="1" applyAlignment="1">
      <alignment horizontal="center" vertical="center"/>
    </xf>
    <xf numFmtId="38" fontId="0" fillId="0" borderId="0" xfId="1" applyFont="1">
      <alignment vertical="center"/>
    </xf>
    <xf numFmtId="0" fontId="0" fillId="18" borderId="10" xfId="0" applyFill="1" applyBorder="1">
      <alignment vertical="center"/>
    </xf>
    <xf numFmtId="0" fontId="0" fillId="19" borderId="10" xfId="0" applyFill="1" applyBorder="1">
      <alignment vertical="center"/>
    </xf>
    <xf numFmtId="0" fontId="31" fillId="0" borderId="0" xfId="0" applyFont="1">
      <alignment vertical="center"/>
    </xf>
    <xf numFmtId="0" fontId="32" fillId="0" borderId="0" xfId="0" applyFont="1" applyAlignment="1">
      <alignment horizontal="right" vertical="center"/>
    </xf>
    <xf numFmtId="178" fontId="32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27" fillId="3" borderId="0" xfId="0" applyFont="1" applyFill="1" applyBorder="1" applyAlignment="1">
      <alignment horizontal="center" vertical="center"/>
    </xf>
    <xf numFmtId="0" fontId="33" fillId="3" borderId="0" xfId="0" applyFont="1" applyFill="1" applyAlignment="1">
      <alignment horizontal="center" vertical="center"/>
    </xf>
    <xf numFmtId="14" fontId="0" fillId="0" borderId="0" xfId="0" applyNumberFormat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9" defaultPivotStyle="PivotStyleLight16"/>
  <colors>
    <mruColors>
      <color rgb="FFB8E08C"/>
      <color rgb="FFC2E49C"/>
      <color rgb="FFFFB9B9"/>
      <color rgb="FFFF8B8B"/>
      <color rgb="FFFF8181"/>
      <color rgb="FFE4D2F2"/>
      <color rgb="FFDFC9EF"/>
      <color rgb="FFCDACE6"/>
      <color rgb="FF003DB8"/>
      <color rgb="FF72A2D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10" Type="http://schemas.openxmlformats.org/officeDocument/2006/relationships/chartsheet" Target="chartsheets/sheet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ｷｬﾝﾊﾟｽ別カード販売数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例題17!$A$4</c:f>
              <c:strCache>
                <c:ptCount val="1"/>
                <c:pt idx="0">
                  <c:v>１日３食タイプ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例題17!$B$4:$D$4</c:f>
              <c:numCache>
                <c:formatCode>General</c:formatCode>
                <c:ptCount val="3"/>
                <c:pt idx="0">
                  <c:v>648</c:v>
                </c:pt>
                <c:pt idx="1">
                  <c:v>292</c:v>
                </c:pt>
                <c:pt idx="2">
                  <c:v>322</c:v>
                </c:pt>
              </c:numCache>
            </c:numRef>
          </c:val>
        </c:ser>
        <c:ser>
          <c:idx val="1"/>
          <c:order val="1"/>
          <c:tx>
            <c:strRef>
              <c:f>例題17!$A$5</c:f>
              <c:strCache>
                <c:ptCount val="1"/>
                <c:pt idx="0">
                  <c:v>１日２食タイプ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例題17!$B$5:$D$5</c:f>
              <c:numCache>
                <c:formatCode>General</c:formatCode>
                <c:ptCount val="3"/>
                <c:pt idx="0">
                  <c:v>612</c:v>
                </c:pt>
                <c:pt idx="1">
                  <c:v>793</c:v>
                </c:pt>
                <c:pt idx="2">
                  <c:v>594</c:v>
                </c:pt>
              </c:numCache>
            </c:numRef>
          </c:val>
        </c:ser>
        <c:ser>
          <c:idx val="2"/>
          <c:order val="2"/>
          <c:tx>
            <c:strRef>
              <c:f>例題17!$A$6</c:f>
              <c:strCache>
                <c:ptCount val="1"/>
                <c:pt idx="0">
                  <c:v>朝から２食タイプ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例題17!$B$6:$D$6</c:f>
              <c:numCache>
                <c:formatCode>General</c:formatCode>
                <c:ptCount val="3"/>
                <c:pt idx="0">
                  <c:v>183</c:v>
                </c:pt>
                <c:pt idx="1">
                  <c:v>208</c:v>
                </c:pt>
                <c:pt idx="2">
                  <c:v>378</c:v>
                </c:pt>
              </c:numCache>
            </c:numRef>
          </c:val>
        </c:ser>
        <c:ser>
          <c:idx val="3"/>
          <c:order val="3"/>
          <c:tx>
            <c:strRef>
              <c:f>例題17!$A$7</c:f>
              <c:strCache>
                <c:ptCount val="1"/>
                <c:pt idx="0">
                  <c:v>１日１食タイプ</c:v>
                </c:pt>
              </c:strCache>
            </c:strRef>
          </c:tx>
          <c:cat>
            <c:strRef>
              <c:f>例題17!$B$3:$D$3</c:f>
              <c:strCache>
                <c:ptCount val="3"/>
                <c:pt idx="0">
                  <c:v>緑山</c:v>
                </c:pt>
                <c:pt idx="1">
                  <c:v>青谷</c:v>
                </c:pt>
                <c:pt idx="2">
                  <c:v>梅里</c:v>
                </c:pt>
              </c:strCache>
            </c:strRef>
          </c:cat>
          <c:val>
            <c:numRef>
              <c:f>例題17!$B$7:$D$7</c:f>
              <c:numCache>
                <c:formatCode>General</c:formatCode>
                <c:ptCount val="3"/>
                <c:pt idx="0">
                  <c:v>978</c:v>
                </c:pt>
                <c:pt idx="1">
                  <c:v>537</c:v>
                </c:pt>
                <c:pt idx="2">
                  <c:v>836</c:v>
                </c:pt>
              </c:numCache>
            </c:numRef>
          </c:val>
        </c:ser>
        <c:axId val="42573824"/>
        <c:axId val="42575360"/>
      </c:barChart>
      <c:catAx>
        <c:axId val="42573824"/>
        <c:scaling>
          <c:orientation val="minMax"/>
        </c:scaling>
        <c:axPos val="b"/>
        <c:majorTickMark val="none"/>
        <c:tickLblPos val="nextTo"/>
        <c:crossAx val="42575360"/>
        <c:crosses val="autoZero"/>
        <c:auto val="1"/>
        <c:lblAlgn val="ctr"/>
        <c:lblOffset val="100"/>
      </c:catAx>
      <c:valAx>
        <c:axId val="42575360"/>
        <c:scaling>
          <c:orientation val="minMax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販売数量</a:t>
                </a:r>
              </a:p>
            </c:rich>
          </c:tx>
        </c:title>
        <c:numFmt formatCode="#,##0;[Red]\-#,##0" sourceLinked="0"/>
        <c:majorTickMark val="none"/>
        <c:tickLblPos val="nextTo"/>
        <c:crossAx val="4257382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売上構成</a:t>
            </a:r>
          </a:p>
        </c:rich>
      </c:tx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例題17!$G$3</c:f>
              <c:strCache>
                <c:ptCount val="1"/>
                <c:pt idx="0">
                  <c:v>売上金額</c:v>
                </c:pt>
              </c:strCache>
            </c:strRef>
          </c:tx>
          <c:dPt>
            <c:idx val="2"/>
            <c:explosion val="18"/>
          </c:dPt>
          <c:dLbls>
            <c:txPr>
              <a:bodyPr/>
              <a:lstStyle/>
              <a:p>
                <a:pPr>
                  <a:defRPr sz="1600"/>
                </a:pPr>
                <a:endParaRPr lang="ja-JP"/>
              </a:p>
            </c:txPr>
            <c:showCatName val="1"/>
            <c:showPercent val="1"/>
            <c:showLeaderLines val="1"/>
          </c:dLbls>
          <c:cat>
            <c:strRef>
              <c:f>例題17!$A$4:$A$7</c:f>
              <c:strCache>
                <c:ptCount val="4"/>
                <c:pt idx="0">
                  <c:v>１日３食タイプ</c:v>
                </c:pt>
                <c:pt idx="1">
                  <c:v>１日２食タイプ</c:v>
                </c:pt>
                <c:pt idx="2">
                  <c:v>朝から２食タイプ</c:v>
                </c:pt>
                <c:pt idx="3">
                  <c:v>１日１食タイプ</c:v>
                </c:pt>
              </c:strCache>
            </c:strRef>
          </c:cat>
          <c:val>
            <c:numRef>
              <c:f>例題17!$G$4:$G$7</c:f>
              <c:numCache>
                <c:formatCode>#,##0</c:formatCode>
                <c:ptCount val="4"/>
                <c:pt idx="0">
                  <c:v>22716</c:v>
                </c:pt>
                <c:pt idx="1">
                  <c:v>31984</c:v>
                </c:pt>
                <c:pt idx="2">
                  <c:v>9228</c:v>
                </c:pt>
                <c:pt idx="3">
                  <c:v>23510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radarChart>
        <c:radarStyle val="marker"/>
        <c:ser>
          <c:idx val="0"/>
          <c:order val="0"/>
          <c:tx>
            <c:strRef>
              <c:f>実習20!$A$5</c:f>
              <c:strCache>
                <c:ptCount val="1"/>
                <c:pt idx="0">
                  <c:v>第1回</c:v>
                </c:pt>
              </c:strCache>
            </c:strRef>
          </c:tx>
          <c:cat>
            <c:strRef>
              <c:f>実習20!$B$4:$G$4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実習20!$B$5:$G$5</c:f>
              <c:numCache>
                <c:formatCode>0%</c:formatCode>
                <c:ptCount val="6"/>
                <c:pt idx="0">
                  <c:v>0.67500000000000004</c:v>
                </c:pt>
                <c:pt idx="1">
                  <c:v>0.3</c:v>
                </c:pt>
                <c:pt idx="2">
                  <c:v>0.96</c:v>
                </c:pt>
                <c:pt idx="3">
                  <c:v>0.44</c:v>
                </c:pt>
                <c:pt idx="4">
                  <c:v>0.6</c:v>
                </c:pt>
                <c:pt idx="5">
                  <c:v>0.6</c:v>
                </c:pt>
              </c:numCache>
            </c:numRef>
          </c:val>
        </c:ser>
        <c:ser>
          <c:idx val="1"/>
          <c:order val="1"/>
          <c:tx>
            <c:strRef>
              <c:f>実習20!$A$6</c:f>
              <c:strCache>
                <c:ptCount val="1"/>
                <c:pt idx="0">
                  <c:v>第2回</c:v>
                </c:pt>
              </c:strCache>
            </c:strRef>
          </c:tx>
          <c:cat>
            <c:strRef>
              <c:f>実習20!$B$4:$G$4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実習20!$B$6:$G$6</c:f>
              <c:numCache>
                <c:formatCode>0%</c:formatCode>
                <c:ptCount val="6"/>
                <c:pt idx="0">
                  <c:v>0.77500000000000002</c:v>
                </c:pt>
                <c:pt idx="1">
                  <c:v>0.2</c:v>
                </c:pt>
                <c:pt idx="2">
                  <c:v>0.92</c:v>
                </c:pt>
                <c:pt idx="3">
                  <c:v>0.48</c:v>
                </c:pt>
                <c:pt idx="4">
                  <c:v>0.84</c:v>
                </c:pt>
                <c:pt idx="5">
                  <c:v>0.72</c:v>
                </c:pt>
              </c:numCache>
            </c:numRef>
          </c:val>
        </c:ser>
        <c:ser>
          <c:idx val="2"/>
          <c:order val="2"/>
          <c:tx>
            <c:strRef>
              <c:f>実習20!$A$7</c:f>
              <c:strCache>
                <c:ptCount val="1"/>
                <c:pt idx="0">
                  <c:v>第3回</c:v>
                </c:pt>
              </c:strCache>
            </c:strRef>
          </c:tx>
          <c:cat>
            <c:strRef>
              <c:f>実習20!$B$4:$G$4</c:f>
              <c:strCache>
                <c:ptCount val="6"/>
                <c:pt idx="0">
                  <c:v>語彙</c:v>
                </c:pt>
                <c:pt idx="1">
                  <c:v>長文読解</c:v>
                </c:pt>
                <c:pt idx="2">
                  <c:v>計算</c:v>
                </c:pt>
                <c:pt idx="3">
                  <c:v>思考</c:v>
                </c:pt>
                <c:pt idx="4">
                  <c:v>判断</c:v>
                </c:pt>
                <c:pt idx="5">
                  <c:v>論理的</c:v>
                </c:pt>
              </c:strCache>
            </c:strRef>
          </c:cat>
          <c:val>
            <c:numRef>
              <c:f>実習20!$B$7:$G$7</c:f>
              <c:numCache>
                <c:formatCode>0%</c:formatCode>
                <c:ptCount val="6"/>
                <c:pt idx="0">
                  <c:v>0.85</c:v>
                </c:pt>
                <c:pt idx="1">
                  <c:v>0.4</c:v>
                </c:pt>
                <c:pt idx="2">
                  <c:v>0.88</c:v>
                </c:pt>
                <c:pt idx="3">
                  <c:v>0.6</c:v>
                </c:pt>
                <c:pt idx="4">
                  <c:v>0.52</c:v>
                </c:pt>
                <c:pt idx="5">
                  <c:v>0.68</c:v>
                </c:pt>
              </c:numCache>
            </c:numRef>
          </c:val>
        </c:ser>
        <c:axId val="45330432"/>
        <c:axId val="45331968"/>
      </c:radarChart>
      <c:catAx>
        <c:axId val="45330432"/>
        <c:scaling>
          <c:orientation val="minMax"/>
        </c:scaling>
        <c:axPos val="b"/>
        <c:majorGridlines/>
        <c:tickLblPos val="nextTo"/>
        <c:crossAx val="45331968"/>
        <c:crosses val="autoZero"/>
        <c:auto val="1"/>
        <c:lblAlgn val="ctr"/>
        <c:lblOffset val="100"/>
      </c:catAx>
      <c:valAx>
        <c:axId val="45331968"/>
        <c:scaling>
          <c:orientation val="minMax"/>
        </c:scaling>
        <c:axPos val="l"/>
        <c:numFmt formatCode="0%" sourceLinked="1"/>
        <c:tickLblPos val="nextTo"/>
        <c:crossAx val="45330432"/>
        <c:crosses val="autoZero"/>
        <c:crossBetween val="between"/>
      </c:valAx>
    </c:plotArea>
    <c:legend>
      <c:legendPos val="l"/>
    </c:legend>
    <c:plotVisOnly val="1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ja-JP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title>
      <c:tx>
        <c:rich>
          <a:bodyPr/>
          <a:lstStyle/>
          <a:p>
            <a:pPr>
              <a:defRPr/>
            </a:pPr>
            <a:r>
              <a:rPr lang="ja-JP"/>
              <a:t>地域別輸出構造の推移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0167084318080151"/>
          <c:y val="0.22834879623333995"/>
          <c:w val="0.87620748763870593"/>
          <c:h val="0.67137265223462672"/>
        </c:manualLayout>
      </c:layout>
      <c:barChart>
        <c:barDir val="bar"/>
        <c:grouping val="percentStacked"/>
        <c:ser>
          <c:idx val="0"/>
          <c:order val="0"/>
          <c:tx>
            <c:strRef>
              <c:f>実習21!$B$3</c:f>
              <c:strCache>
                <c:ptCount val="1"/>
                <c:pt idx="0">
                  <c:v>アジア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実習21!$B$4:$B$9</c:f>
              <c:numCache>
                <c:formatCode>General</c:formatCode>
                <c:ptCount val="6"/>
                <c:pt idx="0">
                  <c:v>32.4</c:v>
                </c:pt>
                <c:pt idx="1">
                  <c:v>28.5</c:v>
                </c:pt>
                <c:pt idx="2">
                  <c:v>28.1</c:v>
                </c:pt>
                <c:pt idx="3">
                  <c:v>31.1</c:v>
                </c:pt>
                <c:pt idx="4">
                  <c:v>41.1</c:v>
                </c:pt>
                <c:pt idx="5">
                  <c:v>48.4</c:v>
                </c:pt>
              </c:numCache>
            </c:numRef>
          </c:val>
        </c:ser>
        <c:ser>
          <c:idx val="1"/>
          <c:order val="1"/>
          <c:tx>
            <c:strRef>
              <c:f>実習21!$C$3</c:f>
              <c:strCache>
                <c:ptCount val="1"/>
                <c:pt idx="0">
                  <c:v>中東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実習21!$C$4:$C$9</c:f>
              <c:numCache>
                <c:formatCode>General</c:formatCode>
                <c:ptCount val="6"/>
                <c:pt idx="0">
                  <c:v>3.5</c:v>
                </c:pt>
                <c:pt idx="1">
                  <c:v>2.8</c:v>
                </c:pt>
                <c:pt idx="2">
                  <c:v>10.1</c:v>
                </c:pt>
                <c:pt idx="3">
                  <c:v>3.3</c:v>
                </c:pt>
                <c:pt idx="4">
                  <c:v>2.2999999999999998</c:v>
                </c:pt>
                <c:pt idx="5">
                  <c:v>3.1</c:v>
                </c:pt>
              </c:numCache>
            </c:numRef>
          </c:val>
        </c:ser>
        <c:ser>
          <c:idx val="2"/>
          <c:order val="2"/>
          <c:tx>
            <c:strRef>
              <c:f>実習21!$D$3</c:f>
              <c:strCache>
                <c:ptCount val="1"/>
                <c:pt idx="0">
                  <c:v>西ﾖｰﾛｯﾊﾟ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実習21!$D$4:$D$9</c:f>
              <c:numCache>
                <c:formatCode>General</c:formatCode>
                <c:ptCount val="6"/>
                <c:pt idx="0">
                  <c:v>11.7</c:v>
                </c:pt>
                <c:pt idx="1">
                  <c:v>15</c:v>
                </c:pt>
                <c:pt idx="2">
                  <c:v>16.5</c:v>
                </c:pt>
                <c:pt idx="3">
                  <c:v>21.9</c:v>
                </c:pt>
                <c:pt idx="4">
                  <c:v>17.2</c:v>
                </c:pt>
                <c:pt idx="5">
                  <c:v>14.5</c:v>
                </c:pt>
              </c:numCache>
            </c:numRef>
          </c:val>
        </c:ser>
        <c:ser>
          <c:idx val="3"/>
          <c:order val="3"/>
          <c:tx>
            <c:strRef>
              <c:f>実習21!$E$3</c:f>
              <c:strCache>
                <c:ptCount val="1"/>
                <c:pt idx="0">
                  <c:v>CIS・中東欧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実習21!$E$4:$E$9</c:f>
              <c:numCache>
                <c:formatCode>General</c:formatCode>
                <c:ptCount val="6"/>
                <c:pt idx="0">
                  <c:v>1.6</c:v>
                </c:pt>
                <c:pt idx="1">
                  <c:v>2.2999999999999998</c:v>
                </c:pt>
                <c:pt idx="2">
                  <c:v>2.8</c:v>
                </c:pt>
                <c:pt idx="3">
                  <c:v>1.2</c:v>
                </c:pt>
                <c:pt idx="4">
                  <c:v>0.5</c:v>
                </c:pt>
                <c:pt idx="5">
                  <c:v>1.7</c:v>
                </c:pt>
              </c:numCache>
            </c:numRef>
          </c:val>
        </c:ser>
        <c:ser>
          <c:idx val="4"/>
          <c:order val="4"/>
          <c:tx>
            <c:strRef>
              <c:f>実習21!$F$3</c:f>
              <c:strCache>
                <c:ptCount val="1"/>
                <c:pt idx="0">
                  <c:v>北アメリカ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実習21!$F$4:$F$9</c:f>
              <c:numCache>
                <c:formatCode>General</c:formatCode>
                <c:ptCount val="6"/>
                <c:pt idx="0">
                  <c:v>29.7</c:v>
                </c:pt>
                <c:pt idx="1">
                  <c:v>33.700000000000003</c:v>
                </c:pt>
                <c:pt idx="2">
                  <c:v>26</c:v>
                </c:pt>
                <c:pt idx="3">
                  <c:v>33.799999999999997</c:v>
                </c:pt>
                <c:pt idx="4">
                  <c:v>31.3</c:v>
                </c:pt>
                <c:pt idx="5">
                  <c:v>24</c:v>
                </c:pt>
              </c:numCache>
            </c:numRef>
          </c:val>
        </c:ser>
        <c:ser>
          <c:idx val="5"/>
          <c:order val="5"/>
          <c:tx>
            <c:strRef>
              <c:f>実習21!$G$3</c:f>
              <c:strCache>
                <c:ptCount val="1"/>
                <c:pt idx="0">
                  <c:v>中南米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実習21!$G$4:$G$9</c:f>
              <c:numCache>
                <c:formatCode>General</c:formatCode>
                <c:ptCount val="6"/>
                <c:pt idx="0">
                  <c:v>7.5</c:v>
                </c:pt>
                <c:pt idx="1">
                  <c:v>6.1</c:v>
                </c:pt>
                <c:pt idx="2">
                  <c:v>6.9</c:v>
                </c:pt>
                <c:pt idx="3">
                  <c:v>3.6</c:v>
                </c:pt>
                <c:pt idx="4">
                  <c:v>4.4000000000000004</c:v>
                </c:pt>
                <c:pt idx="5">
                  <c:v>4.2</c:v>
                </c:pt>
              </c:numCache>
            </c:numRef>
          </c:val>
        </c:ser>
        <c:ser>
          <c:idx val="6"/>
          <c:order val="6"/>
          <c:tx>
            <c:strRef>
              <c:f>実習21!$H$3</c:f>
              <c:strCache>
                <c:ptCount val="1"/>
                <c:pt idx="0">
                  <c:v>アフリカ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実習21!$H$4:$H$9</c:f>
              <c:numCache>
                <c:formatCode>General</c:formatCode>
                <c:ptCount val="6"/>
                <c:pt idx="0">
                  <c:v>8.6999999999999993</c:v>
                </c:pt>
                <c:pt idx="1">
                  <c:v>7.4</c:v>
                </c:pt>
                <c:pt idx="2">
                  <c:v>6.2</c:v>
                </c:pt>
                <c:pt idx="3">
                  <c:v>2</c:v>
                </c:pt>
                <c:pt idx="4">
                  <c:v>1.1000000000000001</c:v>
                </c:pt>
                <c:pt idx="5">
                  <c:v>1.4</c:v>
                </c:pt>
              </c:numCache>
            </c:numRef>
          </c:val>
        </c:ser>
        <c:ser>
          <c:idx val="7"/>
          <c:order val="7"/>
          <c:tx>
            <c:strRef>
              <c:f>実習21!$I$3</c:f>
              <c:strCache>
                <c:ptCount val="1"/>
                <c:pt idx="0">
                  <c:v>大洋州</c:v>
                </c:pt>
              </c:strCache>
            </c:strRef>
          </c:tx>
          <c:cat>
            <c:strRef>
              <c:f>実習21!$A$4:$A$9</c:f>
              <c:strCache>
                <c:ptCount val="6"/>
                <c:pt idx="0">
                  <c:v>1960年</c:v>
                </c:pt>
                <c:pt idx="1">
                  <c:v>1970年</c:v>
                </c:pt>
                <c:pt idx="2">
                  <c:v>1980年</c:v>
                </c:pt>
                <c:pt idx="3">
                  <c:v>1990年</c:v>
                </c:pt>
                <c:pt idx="4">
                  <c:v>2000年</c:v>
                </c:pt>
                <c:pt idx="5">
                  <c:v>2005年</c:v>
                </c:pt>
              </c:strCache>
            </c:strRef>
          </c:cat>
          <c:val>
            <c:numRef>
              <c:f>実習21!$I$4:$I$9</c:f>
              <c:numCache>
                <c:formatCode>General</c:formatCode>
                <c:ptCount val="6"/>
                <c:pt idx="0">
                  <c:v>4.9000000000000004</c:v>
                </c:pt>
                <c:pt idx="1">
                  <c:v>4.2</c:v>
                </c:pt>
                <c:pt idx="2">
                  <c:v>3.4</c:v>
                </c:pt>
                <c:pt idx="3">
                  <c:v>3.1</c:v>
                </c:pt>
                <c:pt idx="4">
                  <c:v>2.1</c:v>
                </c:pt>
                <c:pt idx="5">
                  <c:v>2.6</c:v>
                </c:pt>
              </c:numCache>
            </c:numRef>
          </c:val>
        </c:ser>
        <c:dLbls>
          <c:showVal val="1"/>
        </c:dLbls>
        <c:gapWidth val="95"/>
        <c:overlap val="100"/>
        <c:axId val="45507328"/>
        <c:axId val="45508864"/>
      </c:barChart>
      <c:catAx>
        <c:axId val="45507328"/>
        <c:scaling>
          <c:orientation val="maxMin"/>
        </c:scaling>
        <c:axPos val="l"/>
        <c:majorTickMark val="none"/>
        <c:tickLblPos val="nextTo"/>
        <c:crossAx val="45508864"/>
        <c:crosses val="autoZero"/>
        <c:auto val="1"/>
        <c:lblAlgn val="ctr"/>
        <c:lblOffset val="100"/>
      </c:catAx>
      <c:valAx>
        <c:axId val="45508864"/>
        <c:scaling>
          <c:orientation val="minMax"/>
        </c:scaling>
        <c:delete val="1"/>
        <c:axPos val="t"/>
        <c:numFmt formatCode="0%" sourceLinked="1"/>
        <c:majorTickMark val="none"/>
        <c:tickLblPos val="none"/>
        <c:crossAx val="45507328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9</xdr:row>
      <xdr:rowOff>9525</xdr:rowOff>
    </xdr:from>
    <xdr:to>
      <xdr:col>6</xdr:col>
      <xdr:colOff>390525</xdr:colOff>
      <xdr:row>26</xdr:row>
      <xdr:rowOff>161925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457201</xdr:colOff>
      <xdr:row>12</xdr:row>
      <xdr:rowOff>85725</xdr:rowOff>
    </xdr:from>
    <xdr:to>
      <xdr:col>4</xdr:col>
      <xdr:colOff>57150</xdr:colOff>
      <xdr:row>15</xdr:row>
      <xdr:rowOff>104775</xdr:rowOff>
    </xdr:to>
    <xdr:sp macro="" textlink="">
      <xdr:nvSpPr>
        <xdr:cNvPr id="6" name="角丸四角形吹き出し 5"/>
        <xdr:cNvSpPr/>
      </xdr:nvSpPr>
      <xdr:spPr>
        <a:xfrm>
          <a:off x="2266951" y="2333625"/>
          <a:ext cx="971549" cy="533400"/>
        </a:xfrm>
        <a:prstGeom prst="wedgeRoundRectCallout">
          <a:avLst>
            <a:gd name="adj1" fmla="val -58310"/>
            <a:gd name="adj2" fmla="val 69977"/>
            <a:gd name="adj3" fmla="val 16667"/>
          </a:avLst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大幅増加！</a:t>
          </a:r>
          <a:endParaRPr kumimoji="1" lang="en-US" altLang="ja-JP" sz="1100"/>
        </a:p>
        <a:p>
          <a:pPr algn="ctr"/>
          <a:r>
            <a:rPr kumimoji="1" lang="ja-JP" altLang="en-US" sz="1100"/>
            <a:t>改装効果？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2868" cy="606051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8</xdr:row>
      <xdr:rowOff>9525</xdr:rowOff>
    </xdr:from>
    <xdr:to>
      <xdr:col>6</xdr:col>
      <xdr:colOff>676275</xdr:colOff>
      <xdr:row>24</xdr:row>
      <xdr:rowOff>1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400051</xdr:colOff>
      <xdr:row>8</xdr:row>
      <xdr:rowOff>76200</xdr:rowOff>
    </xdr:from>
    <xdr:to>
      <xdr:col>6</xdr:col>
      <xdr:colOff>590551</xdr:colOff>
      <xdr:row>10</xdr:row>
      <xdr:rowOff>142875</xdr:rowOff>
    </xdr:to>
    <xdr:sp macro="" textlink="">
      <xdr:nvSpPr>
        <xdr:cNvPr id="4" name="円形吹き出し 3"/>
        <xdr:cNvSpPr/>
      </xdr:nvSpPr>
      <xdr:spPr>
        <a:xfrm>
          <a:off x="3143251" y="1514475"/>
          <a:ext cx="1562100" cy="409575"/>
        </a:xfrm>
        <a:prstGeom prst="wedgeEllipseCallout">
          <a:avLst>
            <a:gd name="adj1" fmla="val -17690"/>
            <a:gd name="adj2" fmla="val 1133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苦手克服のこと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11</xdr:row>
      <xdr:rowOff>9524</xdr:rowOff>
    </xdr:from>
    <xdr:to>
      <xdr:col>8</xdr:col>
      <xdr:colOff>676274</xdr:colOff>
      <xdr:row>30</xdr:row>
      <xdr:rowOff>171449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209550</xdr:colOff>
      <xdr:row>29</xdr:row>
      <xdr:rowOff>104775</xdr:rowOff>
    </xdr:from>
    <xdr:to>
      <xdr:col>5</xdr:col>
      <xdr:colOff>209550</xdr:colOff>
      <xdr:row>30</xdr:row>
      <xdr:rowOff>142875</xdr:rowOff>
    </xdr:to>
    <xdr:sp macro="" textlink="">
      <xdr:nvSpPr>
        <xdr:cNvPr id="5" name="正方形/長方形 4"/>
        <xdr:cNvSpPr/>
      </xdr:nvSpPr>
      <xdr:spPr>
        <a:xfrm>
          <a:off x="1581150" y="5143500"/>
          <a:ext cx="2219325" cy="209550"/>
        </a:xfrm>
        <a:prstGeom prst="rect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対アジア地域の伸びが著しい</a:t>
          </a:r>
        </a:p>
      </xdr:txBody>
    </xdr:sp>
    <xdr:clientData/>
  </xdr:twoCellAnchor>
  <xdr:twoCellAnchor>
    <xdr:from>
      <xdr:col>3</xdr:col>
      <xdr:colOff>476251</xdr:colOff>
      <xdr:row>28</xdr:row>
      <xdr:rowOff>85726</xdr:rowOff>
    </xdr:from>
    <xdr:to>
      <xdr:col>4</xdr:col>
      <xdr:colOff>9525</xdr:colOff>
      <xdr:row>29</xdr:row>
      <xdr:rowOff>104776</xdr:rowOff>
    </xdr:to>
    <xdr:sp macro="" textlink="">
      <xdr:nvSpPr>
        <xdr:cNvPr id="4" name="上矢印 3"/>
        <xdr:cNvSpPr/>
      </xdr:nvSpPr>
      <xdr:spPr>
        <a:xfrm>
          <a:off x="2533651" y="4953001"/>
          <a:ext cx="219074" cy="190500"/>
        </a:xfrm>
        <a:prstGeom prst="upArrow">
          <a:avLst/>
        </a:prstGeom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RowHeight="13.5"/>
  <cols>
    <col min="1" max="1" width="17.75" customWidth="1"/>
    <col min="2" max="2" width="13" customWidth="1"/>
    <col min="3" max="3" width="11.5" bestFit="1" customWidth="1"/>
    <col min="4" max="4" width="9.5" customWidth="1"/>
    <col min="5" max="5" width="9.25" customWidth="1"/>
    <col min="6" max="6" width="9.375" customWidth="1"/>
    <col min="8" max="8" width="9.375" customWidth="1"/>
    <col min="9" max="9" width="10.875" customWidth="1"/>
  </cols>
  <sheetData>
    <row r="1" spans="1:9" ht="18.75">
      <c r="A1" s="27" t="s">
        <v>84</v>
      </c>
      <c r="C1" s="15"/>
      <c r="D1" s="15"/>
      <c r="E1" s="15"/>
      <c r="F1" s="15"/>
      <c r="G1" s="15"/>
      <c r="H1" s="15"/>
      <c r="I1" s="15"/>
    </row>
    <row r="2" spans="1:9" ht="14.25" thickBot="1">
      <c r="A2" s="15"/>
      <c r="B2" s="15"/>
      <c r="C2" s="15"/>
      <c r="D2" s="15"/>
      <c r="E2" s="15"/>
      <c r="F2" s="15"/>
      <c r="G2" s="15"/>
      <c r="H2" s="15"/>
      <c r="I2" s="15"/>
    </row>
    <row r="3" spans="1:9">
      <c r="A3" s="16" t="s">
        <v>83</v>
      </c>
      <c r="B3" s="26" t="s">
        <v>82</v>
      </c>
      <c r="C3" s="26" t="s">
        <v>81</v>
      </c>
      <c r="D3" s="26" t="s">
        <v>80</v>
      </c>
      <c r="E3" s="26" t="s">
        <v>79</v>
      </c>
      <c r="F3" s="26" t="s">
        <v>78</v>
      </c>
      <c r="G3" s="26" t="s">
        <v>77</v>
      </c>
      <c r="H3" s="26" t="s">
        <v>70</v>
      </c>
      <c r="I3" s="25" t="s">
        <v>76</v>
      </c>
    </row>
    <row r="4" spans="1:9">
      <c r="A4" s="24" t="s">
        <v>75</v>
      </c>
      <c r="B4" s="22">
        <v>500</v>
      </c>
      <c r="C4" s="21">
        <v>226</v>
      </c>
      <c r="D4" s="21">
        <v>257</v>
      </c>
      <c r="E4" s="21">
        <v>274</v>
      </c>
      <c r="F4" s="21">
        <v>236</v>
      </c>
      <c r="G4" s="21">
        <v>206</v>
      </c>
      <c r="H4" s="21">
        <f>SUM(C4:G4)</f>
        <v>1199</v>
      </c>
      <c r="I4" s="20">
        <f>SUM(B4*H4)</f>
        <v>599500</v>
      </c>
    </row>
    <row r="5" spans="1:9">
      <c r="A5" s="23" t="s">
        <v>74</v>
      </c>
      <c r="B5" s="22">
        <v>450</v>
      </c>
      <c r="C5" s="21">
        <v>123</v>
      </c>
      <c r="D5" s="21">
        <v>186</v>
      </c>
      <c r="E5" s="21">
        <v>192</v>
      </c>
      <c r="F5" s="21">
        <v>187</v>
      </c>
      <c r="G5" s="21">
        <v>157</v>
      </c>
      <c r="H5" s="21">
        <f t="shared" ref="H5:H8" si="0">SUM(C5:G5)</f>
        <v>845</v>
      </c>
      <c r="I5" s="20">
        <f t="shared" ref="I5:I8" si="1">SUM(B5*H5)</f>
        <v>380250</v>
      </c>
    </row>
    <row r="6" spans="1:9">
      <c r="A6" s="23" t="s">
        <v>73</v>
      </c>
      <c r="B6" s="22">
        <v>480</v>
      </c>
      <c r="C6" s="21">
        <v>286</v>
      </c>
      <c r="D6" s="21">
        <v>248</v>
      </c>
      <c r="E6" s="21">
        <v>306</v>
      </c>
      <c r="F6" s="21">
        <v>259</v>
      </c>
      <c r="G6" s="21">
        <v>236</v>
      </c>
      <c r="H6" s="21">
        <f t="shared" si="0"/>
        <v>1335</v>
      </c>
      <c r="I6" s="20">
        <f t="shared" si="1"/>
        <v>640800</v>
      </c>
    </row>
    <row r="7" spans="1:9">
      <c r="A7" s="23" t="s">
        <v>72</v>
      </c>
      <c r="B7" s="22">
        <v>400</v>
      </c>
      <c r="C7" s="21">
        <v>232</v>
      </c>
      <c r="D7" s="21">
        <v>237</v>
      </c>
      <c r="E7" s="21">
        <v>193</v>
      </c>
      <c r="F7" s="21">
        <v>217</v>
      </c>
      <c r="G7" s="21">
        <v>227</v>
      </c>
      <c r="H7" s="21">
        <f t="shared" si="0"/>
        <v>1106</v>
      </c>
      <c r="I7" s="20">
        <f t="shared" si="1"/>
        <v>442400</v>
      </c>
    </row>
    <row r="8" spans="1:9">
      <c r="A8" s="23" t="s">
        <v>71</v>
      </c>
      <c r="B8" s="22">
        <v>380</v>
      </c>
      <c r="C8" s="21">
        <v>175</v>
      </c>
      <c r="D8" s="21">
        <v>208</v>
      </c>
      <c r="E8" s="21">
        <v>218</v>
      </c>
      <c r="F8" s="21">
        <v>197</v>
      </c>
      <c r="G8" s="21">
        <v>228</v>
      </c>
      <c r="H8" s="21">
        <f t="shared" si="0"/>
        <v>1026</v>
      </c>
      <c r="I8" s="20">
        <f t="shared" si="1"/>
        <v>389880</v>
      </c>
    </row>
    <row r="9" spans="1:9" ht="14.25" thickBot="1">
      <c r="A9" s="13" t="s">
        <v>70</v>
      </c>
      <c r="B9" s="19" t="s">
        <v>69</v>
      </c>
      <c r="C9" s="18">
        <f>SUM(C4:C8)</f>
        <v>1042</v>
      </c>
      <c r="D9" s="18">
        <f t="shared" ref="D9:I9" si="2">SUM(D4:D8)</f>
        <v>1136</v>
      </c>
      <c r="E9" s="18">
        <f t="shared" si="2"/>
        <v>1183</v>
      </c>
      <c r="F9" s="18">
        <f t="shared" si="2"/>
        <v>1096</v>
      </c>
      <c r="G9" s="18">
        <f t="shared" si="2"/>
        <v>1054</v>
      </c>
      <c r="H9" s="18">
        <f t="shared" si="2"/>
        <v>5511</v>
      </c>
      <c r="I9" s="18">
        <f t="shared" si="2"/>
        <v>2452830</v>
      </c>
    </row>
    <row r="10" spans="1:9">
      <c r="B10" s="15"/>
      <c r="C10" s="15"/>
      <c r="D10" s="15"/>
      <c r="E10" s="15"/>
      <c r="F10" s="15"/>
      <c r="G10" s="15"/>
      <c r="H10" s="15"/>
      <c r="I10" s="15"/>
    </row>
    <row r="11" spans="1:9" ht="14.25" thickBot="1">
      <c r="A11" s="17" t="s">
        <v>68</v>
      </c>
      <c r="B11" s="15"/>
      <c r="C11" s="15"/>
      <c r="D11" s="15"/>
      <c r="E11" s="15"/>
      <c r="F11" s="15"/>
      <c r="G11" s="15"/>
      <c r="H11" s="15"/>
      <c r="I11" s="15"/>
    </row>
    <row r="12" spans="1:9">
      <c r="A12" s="16" t="s">
        <v>67</v>
      </c>
      <c r="B12" s="116">
        <f>COUNT(I4:I8)</f>
        <v>5</v>
      </c>
      <c r="C12" s="117"/>
      <c r="D12" s="15"/>
      <c r="E12" s="15"/>
      <c r="F12" s="15"/>
      <c r="G12" s="15"/>
      <c r="H12" s="15"/>
      <c r="I12" s="15"/>
    </row>
    <row r="13" spans="1:9">
      <c r="A13" s="14" t="s">
        <v>66</v>
      </c>
      <c r="B13" s="118">
        <f>AVERAGE(I4:I8)</f>
        <v>490566</v>
      </c>
      <c r="C13" s="119"/>
    </row>
    <row r="14" spans="1:9">
      <c r="A14" s="14" t="s">
        <v>65</v>
      </c>
      <c r="B14" s="118">
        <f>MAX(I4:I8)</f>
        <v>640800</v>
      </c>
      <c r="C14" s="119"/>
    </row>
    <row r="15" spans="1:9" ht="14.25" thickBot="1">
      <c r="A15" s="13" t="s">
        <v>64</v>
      </c>
      <c r="B15" s="120">
        <f>MIN(I4:I8)</f>
        <v>380250</v>
      </c>
      <c r="C15" s="121"/>
    </row>
  </sheetData>
  <mergeCells count="4">
    <mergeCell ref="B12:C12"/>
    <mergeCell ref="B13:C13"/>
    <mergeCell ref="B14:C14"/>
    <mergeCell ref="B15:C15"/>
  </mergeCells>
  <phoneticPr fontId="3"/>
  <pageMargins left="0.7" right="0.7" top="0.75" bottom="0.75" header="0.3" footer="0.3"/>
  <ignoredErrors>
    <ignoredError sqref="H4:H8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dimension ref="A1:G7"/>
  <sheetViews>
    <sheetView workbookViewId="0"/>
  </sheetViews>
  <sheetFormatPr defaultRowHeight="13.5"/>
  <sheetData>
    <row r="1" spans="1:7" ht="18.75">
      <c r="A1" s="104" t="s">
        <v>234</v>
      </c>
    </row>
    <row r="3" spans="1:7">
      <c r="A3" s="107" t="s">
        <v>233</v>
      </c>
      <c r="B3" s="154" t="s">
        <v>232</v>
      </c>
      <c r="C3" s="156"/>
      <c r="D3" s="154" t="s">
        <v>231</v>
      </c>
      <c r="E3" s="155"/>
      <c r="F3" s="155"/>
      <c r="G3" s="156"/>
    </row>
    <row r="4" spans="1:7">
      <c r="A4" s="108" t="s">
        <v>235</v>
      </c>
      <c r="B4" s="109" t="s">
        <v>230</v>
      </c>
      <c r="C4" s="110" t="s">
        <v>229</v>
      </c>
      <c r="D4" s="109" t="s">
        <v>228</v>
      </c>
      <c r="E4" s="111" t="s">
        <v>227</v>
      </c>
      <c r="F4" s="111" t="s">
        <v>226</v>
      </c>
      <c r="G4" s="110" t="s">
        <v>225</v>
      </c>
    </row>
    <row r="5" spans="1:7">
      <c r="A5" s="105" t="s">
        <v>224</v>
      </c>
      <c r="B5" s="106">
        <v>0.67500000000000004</v>
      </c>
      <c r="C5" s="106">
        <v>0.3</v>
      </c>
      <c r="D5" s="106">
        <v>0.96</v>
      </c>
      <c r="E5" s="106">
        <v>0.44</v>
      </c>
      <c r="F5" s="106">
        <v>0.6</v>
      </c>
      <c r="G5" s="106">
        <v>0.6</v>
      </c>
    </row>
    <row r="6" spans="1:7">
      <c r="A6" s="64" t="s">
        <v>223</v>
      </c>
      <c r="B6" s="62">
        <v>0.77500000000000002</v>
      </c>
      <c r="C6" s="62">
        <v>0.2</v>
      </c>
      <c r="D6" s="62">
        <v>0.92</v>
      </c>
      <c r="E6" s="62">
        <v>0.48</v>
      </c>
      <c r="F6" s="62">
        <v>0.84</v>
      </c>
      <c r="G6" s="62">
        <v>0.72</v>
      </c>
    </row>
    <row r="7" spans="1:7">
      <c r="A7" s="105" t="s">
        <v>222</v>
      </c>
      <c r="B7" s="106">
        <v>0.85</v>
      </c>
      <c r="C7" s="106">
        <v>0.4</v>
      </c>
      <c r="D7" s="106">
        <v>0.88</v>
      </c>
      <c r="E7" s="106">
        <v>0.6</v>
      </c>
      <c r="F7" s="106">
        <v>0.52</v>
      </c>
      <c r="G7" s="106">
        <v>0.68</v>
      </c>
    </row>
  </sheetData>
  <mergeCells count="2">
    <mergeCell ref="D3:G3"/>
    <mergeCell ref="B3:C3"/>
  </mergeCells>
  <phoneticPr fontId="3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sqref="A1:I1"/>
    </sheetView>
  </sheetViews>
  <sheetFormatPr defaultRowHeight="13.5"/>
  <cols>
    <col min="4" max="4" width="10.25" bestFit="1" customWidth="1"/>
    <col min="5" max="5" width="11.125" bestFit="1" customWidth="1"/>
  </cols>
  <sheetData>
    <row r="1" spans="1:9" ht="18.75">
      <c r="A1" s="157" t="s">
        <v>252</v>
      </c>
      <c r="B1" s="157"/>
      <c r="C1" s="157"/>
      <c r="D1" s="157"/>
      <c r="E1" s="157"/>
      <c r="F1" s="157"/>
      <c r="G1" s="157"/>
      <c r="H1" s="157"/>
      <c r="I1" s="157"/>
    </row>
    <row r="2" spans="1:9">
      <c r="I2" t="s">
        <v>251</v>
      </c>
    </row>
    <row r="3" spans="1:9">
      <c r="A3" s="113" t="s">
        <v>141</v>
      </c>
      <c r="B3" s="113" t="s">
        <v>250</v>
      </c>
      <c r="C3" s="113" t="s">
        <v>249</v>
      </c>
      <c r="D3" s="113" t="s">
        <v>248</v>
      </c>
      <c r="E3" s="113" t="s">
        <v>247</v>
      </c>
      <c r="F3" s="113" t="s">
        <v>246</v>
      </c>
      <c r="G3" s="113" t="s">
        <v>245</v>
      </c>
      <c r="H3" s="113" t="s">
        <v>244</v>
      </c>
      <c r="I3" s="113" t="s">
        <v>243</v>
      </c>
    </row>
    <row r="4" spans="1:9">
      <c r="A4" s="64" t="s">
        <v>242</v>
      </c>
      <c r="B4" s="33">
        <v>32.4</v>
      </c>
      <c r="C4" s="33">
        <v>3.5</v>
      </c>
      <c r="D4" s="33">
        <v>11.7</v>
      </c>
      <c r="E4" s="33">
        <v>1.6</v>
      </c>
      <c r="F4" s="33">
        <v>29.7</v>
      </c>
      <c r="G4" s="33">
        <v>7.5</v>
      </c>
      <c r="H4" s="33">
        <v>8.6999999999999993</v>
      </c>
      <c r="I4" s="33">
        <v>4.9000000000000004</v>
      </c>
    </row>
    <row r="5" spans="1:9">
      <c r="A5" s="114" t="s">
        <v>241</v>
      </c>
      <c r="B5" s="115">
        <v>28.5</v>
      </c>
      <c r="C5" s="115">
        <v>2.8</v>
      </c>
      <c r="D5" s="115">
        <v>15</v>
      </c>
      <c r="E5" s="115">
        <v>2.2999999999999998</v>
      </c>
      <c r="F5" s="115">
        <v>33.700000000000003</v>
      </c>
      <c r="G5" s="115">
        <v>6.1</v>
      </c>
      <c r="H5" s="115">
        <v>7.4</v>
      </c>
      <c r="I5" s="115">
        <v>4.2</v>
      </c>
    </row>
    <row r="6" spans="1:9">
      <c r="A6" s="64" t="s">
        <v>240</v>
      </c>
      <c r="B6" s="33">
        <v>28.1</v>
      </c>
      <c r="C6" s="33">
        <v>10.1</v>
      </c>
      <c r="D6" s="33">
        <v>16.5</v>
      </c>
      <c r="E6" s="33">
        <v>2.8</v>
      </c>
      <c r="F6" s="33">
        <v>26</v>
      </c>
      <c r="G6" s="33">
        <v>6.9</v>
      </c>
      <c r="H6" s="33">
        <v>6.2</v>
      </c>
      <c r="I6" s="33">
        <v>3.4</v>
      </c>
    </row>
    <row r="7" spans="1:9">
      <c r="A7" s="114" t="s">
        <v>239</v>
      </c>
      <c r="B7" s="115">
        <v>31.1</v>
      </c>
      <c r="C7" s="115">
        <v>3.3</v>
      </c>
      <c r="D7" s="115">
        <v>21.9</v>
      </c>
      <c r="E7" s="115">
        <v>1.2</v>
      </c>
      <c r="F7" s="115">
        <v>33.799999999999997</v>
      </c>
      <c r="G7" s="115">
        <v>3.6</v>
      </c>
      <c r="H7" s="115">
        <v>2</v>
      </c>
      <c r="I7" s="115">
        <v>3.1</v>
      </c>
    </row>
    <row r="8" spans="1:9">
      <c r="A8" s="64" t="s">
        <v>238</v>
      </c>
      <c r="B8" s="33">
        <v>41.1</v>
      </c>
      <c r="C8" s="33">
        <v>2.2999999999999998</v>
      </c>
      <c r="D8" s="33">
        <v>17.2</v>
      </c>
      <c r="E8" s="33">
        <v>0.5</v>
      </c>
      <c r="F8" s="33">
        <v>31.3</v>
      </c>
      <c r="G8" s="33">
        <v>4.4000000000000004</v>
      </c>
      <c r="H8" s="33">
        <v>1.1000000000000001</v>
      </c>
      <c r="I8" s="33">
        <v>2.1</v>
      </c>
    </row>
    <row r="9" spans="1:9">
      <c r="A9" s="114" t="s">
        <v>237</v>
      </c>
      <c r="B9" s="115">
        <v>48.4</v>
      </c>
      <c r="C9" s="115">
        <v>3.1</v>
      </c>
      <c r="D9" s="115">
        <v>14.5</v>
      </c>
      <c r="E9" s="115">
        <v>1.7</v>
      </c>
      <c r="F9" s="115">
        <v>24</v>
      </c>
      <c r="G9" s="115">
        <v>4.2</v>
      </c>
      <c r="H9" s="115">
        <v>1.4</v>
      </c>
      <c r="I9" s="115">
        <v>2.6</v>
      </c>
    </row>
    <row r="10" spans="1:9">
      <c r="I10" s="112" t="s">
        <v>236</v>
      </c>
    </row>
  </sheetData>
  <mergeCells count="1">
    <mergeCell ref="A1:I1"/>
  </mergeCells>
  <phoneticPr fontId="3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37"/>
  <sheetViews>
    <sheetView workbookViewId="0">
      <selection sqref="A1:I1"/>
    </sheetView>
  </sheetViews>
  <sheetFormatPr defaultRowHeight="13.5"/>
  <cols>
    <col min="1" max="1" width="4.25" customWidth="1"/>
    <col min="2" max="2" width="5.75" customWidth="1"/>
    <col min="3" max="3" width="7.75" customWidth="1"/>
    <col min="4" max="4" width="14.125" bestFit="1" customWidth="1"/>
    <col min="5" max="5" width="20" bestFit="1" customWidth="1"/>
    <col min="6" max="6" width="11" bestFit="1" customWidth="1"/>
    <col min="7" max="9" width="7.75" customWidth="1"/>
  </cols>
  <sheetData>
    <row r="1" spans="1:9" ht="17.25">
      <c r="A1" s="160" t="s">
        <v>330</v>
      </c>
      <c r="B1" s="160"/>
      <c r="C1" s="160"/>
      <c r="D1" s="160"/>
      <c r="E1" s="160"/>
      <c r="F1" s="160"/>
      <c r="G1" s="160"/>
      <c r="H1" s="160"/>
      <c r="I1" s="160"/>
    </row>
    <row r="3" spans="1:9">
      <c r="A3" s="159" t="s">
        <v>329</v>
      </c>
      <c r="B3" s="159" t="s">
        <v>328</v>
      </c>
      <c r="C3" s="159" t="s">
        <v>327</v>
      </c>
      <c r="D3" s="159" t="s">
        <v>326</v>
      </c>
      <c r="E3" s="159" t="s">
        <v>325</v>
      </c>
      <c r="F3" s="159" t="s">
        <v>324</v>
      </c>
      <c r="G3" s="159" t="s">
        <v>323</v>
      </c>
      <c r="H3" s="159" t="s">
        <v>322</v>
      </c>
      <c r="I3" s="159" t="s">
        <v>321</v>
      </c>
    </row>
    <row r="4" spans="1:9">
      <c r="A4">
        <v>1</v>
      </c>
      <c r="B4" t="s">
        <v>271</v>
      </c>
      <c r="C4" t="s">
        <v>286</v>
      </c>
      <c r="D4" t="s">
        <v>292</v>
      </c>
      <c r="E4" t="s">
        <v>306</v>
      </c>
      <c r="F4" t="s">
        <v>305</v>
      </c>
      <c r="G4">
        <v>15</v>
      </c>
      <c r="H4">
        <v>12</v>
      </c>
      <c r="I4" s="158">
        <f>H4/G4</f>
        <v>0.8</v>
      </c>
    </row>
    <row r="5" spans="1:9">
      <c r="A5">
        <v>2</v>
      </c>
      <c r="B5" t="s">
        <v>257</v>
      </c>
      <c r="C5" t="s">
        <v>256</v>
      </c>
      <c r="D5" t="s">
        <v>292</v>
      </c>
      <c r="E5" t="s">
        <v>314</v>
      </c>
      <c r="F5" t="s">
        <v>313</v>
      </c>
      <c r="G5">
        <v>20</v>
      </c>
      <c r="H5">
        <v>13</v>
      </c>
      <c r="I5" s="158">
        <f>H5/G5</f>
        <v>0.65</v>
      </c>
    </row>
    <row r="6" spans="1:9">
      <c r="A6">
        <v>3</v>
      </c>
      <c r="B6" t="s">
        <v>266</v>
      </c>
      <c r="C6" t="s">
        <v>289</v>
      </c>
      <c r="D6" t="s">
        <v>292</v>
      </c>
      <c r="E6" t="s">
        <v>291</v>
      </c>
      <c r="F6" t="s">
        <v>290</v>
      </c>
      <c r="G6">
        <v>10</v>
      </c>
      <c r="H6">
        <v>5</v>
      </c>
      <c r="I6" s="158">
        <f>H6/G6</f>
        <v>0.5</v>
      </c>
    </row>
    <row r="7" spans="1:9">
      <c r="A7">
        <v>4</v>
      </c>
      <c r="B7" t="s">
        <v>271</v>
      </c>
      <c r="C7" t="s">
        <v>289</v>
      </c>
      <c r="D7" t="s">
        <v>274</v>
      </c>
      <c r="E7" t="s">
        <v>320</v>
      </c>
      <c r="F7" t="s">
        <v>253</v>
      </c>
      <c r="G7">
        <v>20</v>
      </c>
      <c r="H7">
        <v>13</v>
      </c>
      <c r="I7" s="158">
        <f>H7/G7</f>
        <v>0.65</v>
      </c>
    </row>
    <row r="8" spans="1:9">
      <c r="A8">
        <v>5</v>
      </c>
      <c r="B8" t="s">
        <v>271</v>
      </c>
      <c r="C8" t="s">
        <v>312</v>
      </c>
      <c r="D8" t="s">
        <v>274</v>
      </c>
      <c r="E8" t="s">
        <v>319</v>
      </c>
      <c r="F8" t="s">
        <v>253</v>
      </c>
      <c r="G8">
        <v>30</v>
      </c>
      <c r="H8">
        <v>26</v>
      </c>
      <c r="I8" s="158">
        <f>H8/G8</f>
        <v>0.8666666666666667</v>
      </c>
    </row>
    <row r="9" spans="1:9">
      <c r="A9">
        <v>6</v>
      </c>
      <c r="B9" t="s">
        <v>271</v>
      </c>
      <c r="C9" t="s">
        <v>303</v>
      </c>
      <c r="D9" t="s">
        <v>298</v>
      </c>
      <c r="E9" t="s">
        <v>318</v>
      </c>
      <c r="F9" t="s">
        <v>267</v>
      </c>
      <c r="G9">
        <v>4</v>
      </c>
      <c r="H9">
        <v>3</v>
      </c>
      <c r="I9" s="158">
        <f>H9/G9</f>
        <v>0.75</v>
      </c>
    </row>
    <row r="10" spans="1:9">
      <c r="A10">
        <v>7</v>
      </c>
      <c r="B10" t="s">
        <v>271</v>
      </c>
      <c r="C10" t="s">
        <v>265</v>
      </c>
      <c r="D10" t="s">
        <v>277</v>
      </c>
      <c r="E10" t="s">
        <v>317</v>
      </c>
      <c r="F10" t="s">
        <v>282</v>
      </c>
      <c r="G10">
        <v>20</v>
      </c>
      <c r="H10">
        <v>16</v>
      </c>
      <c r="I10" s="158">
        <f>H10/G10</f>
        <v>0.8</v>
      </c>
    </row>
    <row r="11" spans="1:9">
      <c r="A11">
        <v>8</v>
      </c>
      <c r="B11" t="s">
        <v>266</v>
      </c>
      <c r="C11" t="s">
        <v>270</v>
      </c>
      <c r="D11" t="s">
        <v>277</v>
      </c>
      <c r="E11" t="s">
        <v>316</v>
      </c>
      <c r="F11" t="s">
        <v>315</v>
      </c>
      <c r="G11">
        <v>20</v>
      </c>
      <c r="H11">
        <v>12</v>
      </c>
      <c r="I11" s="158">
        <f>H11/G11</f>
        <v>0.6</v>
      </c>
    </row>
    <row r="12" spans="1:9">
      <c r="A12">
        <v>9</v>
      </c>
      <c r="B12" t="s">
        <v>257</v>
      </c>
      <c r="C12" t="s">
        <v>303</v>
      </c>
      <c r="D12" t="s">
        <v>292</v>
      </c>
      <c r="E12" t="s">
        <v>314</v>
      </c>
      <c r="F12" t="s">
        <v>313</v>
      </c>
      <c r="G12">
        <v>20</v>
      </c>
      <c r="H12">
        <v>15</v>
      </c>
      <c r="I12" s="158">
        <f>H12/G12</f>
        <v>0.75</v>
      </c>
    </row>
    <row r="13" spans="1:9">
      <c r="A13">
        <v>10</v>
      </c>
      <c r="B13" t="s">
        <v>279</v>
      </c>
      <c r="C13" t="s">
        <v>284</v>
      </c>
      <c r="D13" t="s">
        <v>298</v>
      </c>
      <c r="E13" t="s">
        <v>297</v>
      </c>
      <c r="F13" t="s">
        <v>267</v>
      </c>
      <c r="G13">
        <v>10</v>
      </c>
      <c r="H13">
        <v>8</v>
      </c>
      <c r="I13" s="158">
        <f>H13/G13</f>
        <v>0.8</v>
      </c>
    </row>
    <row r="14" spans="1:9">
      <c r="A14">
        <v>11</v>
      </c>
      <c r="B14" t="s">
        <v>257</v>
      </c>
      <c r="C14" t="s">
        <v>312</v>
      </c>
      <c r="D14" t="s">
        <v>277</v>
      </c>
      <c r="E14" t="s">
        <v>311</v>
      </c>
      <c r="F14" t="s">
        <v>282</v>
      </c>
      <c r="G14">
        <v>10</v>
      </c>
      <c r="H14">
        <v>10</v>
      </c>
      <c r="I14" s="158">
        <f>H14/G14</f>
        <v>1</v>
      </c>
    </row>
    <row r="15" spans="1:9">
      <c r="A15">
        <v>12</v>
      </c>
      <c r="B15" t="s">
        <v>271</v>
      </c>
      <c r="C15" t="s">
        <v>261</v>
      </c>
      <c r="D15" t="s">
        <v>274</v>
      </c>
      <c r="E15" t="s">
        <v>310</v>
      </c>
      <c r="F15" t="s">
        <v>272</v>
      </c>
      <c r="G15">
        <v>15</v>
      </c>
      <c r="H15">
        <v>15</v>
      </c>
      <c r="I15" s="158">
        <f>H15/G15</f>
        <v>1</v>
      </c>
    </row>
    <row r="16" spans="1:9">
      <c r="A16">
        <v>13</v>
      </c>
      <c r="B16" t="s">
        <v>271</v>
      </c>
      <c r="C16" t="s">
        <v>284</v>
      </c>
      <c r="D16" t="s">
        <v>274</v>
      </c>
      <c r="E16" t="s">
        <v>309</v>
      </c>
      <c r="F16" t="s">
        <v>263</v>
      </c>
      <c r="G16">
        <v>10</v>
      </c>
      <c r="H16">
        <v>4</v>
      </c>
      <c r="I16" s="158">
        <f>H16/G16</f>
        <v>0.4</v>
      </c>
    </row>
    <row r="17" spans="1:9">
      <c r="A17">
        <v>14</v>
      </c>
      <c r="B17" t="s">
        <v>257</v>
      </c>
      <c r="C17" t="s">
        <v>286</v>
      </c>
      <c r="D17" t="s">
        <v>277</v>
      </c>
      <c r="E17" t="s">
        <v>308</v>
      </c>
      <c r="F17" t="s">
        <v>282</v>
      </c>
      <c r="G17">
        <v>15</v>
      </c>
      <c r="H17">
        <v>16</v>
      </c>
      <c r="I17" s="158">
        <f>H17/G17</f>
        <v>1.0666666666666667</v>
      </c>
    </row>
    <row r="18" spans="1:9">
      <c r="A18">
        <v>15</v>
      </c>
      <c r="B18" t="s">
        <v>279</v>
      </c>
      <c r="C18" t="s">
        <v>307</v>
      </c>
      <c r="D18" t="s">
        <v>292</v>
      </c>
      <c r="E18" t="s">
        <v>301</v>
      </c>
      <c r="F18" t="s">
        <v>300</v>
      </c>
      <c r="G18">
        <v>15</v>
      </c>
      <c r="H18">
        <v>13</v>
      </c>
      <c r="I18" s="158">
        <f>H18/G18</f>
        <v>0.8666666666666667</v>
      </c>
    </row>
    <row r="19" spans="1:9">
      <c r="A19">
        <v>16</v>
      </c>
      <c r="B19" t="s">
        <v>271</v>
      </c>
      <c r="C19" t="s">
        <v>284</v>
      </c>
      <c r="D19" t="s">
        <v>292</v>
      </c>
      <c r="E19" t="s">
        <v>306</v>
      </c>
      <c r="F19" t="s">
        <v>305</v>
      </c>
      <c r="G19">
        <v>15</v>
      </c>
      <c r="H19">
        <v>14</v>
      </c>
      <c r="I19" s="158">
        <f>H19/G19</f>
        <v>0.93333333333333335</v>
      </c>
    </row>
    <row r="20" spans="1:9">
      <c r="A20">
        <v>17</v>
      </c>
      <c r="B20" t="s">
        <v>257</v>
      </c>
      <c r="C20" t="s">
        <v>256</v>
      </c>
      <c r="D20" t="s">
        <v>277</v>
      </c>
      <c r="E20" t="s">
        <v>304</v>
      </c>
      <c r="F20" t="s">
        <v>275</v>
      </c>
      <c r="G20">
        <v>20</v>
      </c>
      <c r="H20">
        <v>22</v>
      </c>
      <c r="I20" s="158">
        <f>H20/G20</f>
        <v>1.1000000000000001</v>
      </c>
    </row>
    <row r="21" spans="1:9">
      <c r="A21">
        <v>18</v>
      </c>
      <c r="B21" t="s">
        <v>271</v>
      </c>
      <c r="C21" t="s">
        <v>303</v>
      </c>
      <c r="D21" t="s">
        <v>274</v>
      </c>
      <c r="E21" t="s">
        <v>302</v>
      </c>
      <c r="F21" t="s">
        <v>253</v>
      </c>
      <c r="G21">
        <v>25</v>
      </c>
      <c r="H21">
        <v>18</v>
      </c>
      <c r="I21" s="158">
        <f>H21/G21</f>
        <v>0.72</v>
      </c>
    </row>
    <row r="22" spans="1:9">
      <c r="A22">
        <v>19</v>
      </c>
      <c r="B22" t="s">
        <v>279</v>
      </c>
      <c r="C22" t="s">
        <v>270</v>
      </c>
      <c r="D22" t="s">
        <v>292</v>
      </c>
      <c r="E22" t="s">
        <v>301</v>
      </c>
      <c r="F22" t="s">
        <v>300</v>
      </c>
      <c r="G22">
        <v>15</v>
      </c>
      <c r="H22">
        <v>10</v>
      </c>
      <c r="I22" s="158">
        <f>H22/G22</f>
        <v>0.66666666666666663</v>
      </c>
    </row>
    <row r="23" spans="1:9">
      <c r="A23">
        <v>20</v>
      </c>
      <c r="B23" t="s">
        <v>279</v>
      </c>
      <c r="C23" t="s">
        <v>299</v>
      </c>
      <c r="D23" t="s">
        <v>298</v>
      </c>
      <c r="E23" t="s">
        <v>297</v>
      </c>
      <c r="F23" t="s">
        <v>267</v>
      </c>
      <c r="G23">
        <v>10</v>
      </c>
      <c r="H23">
        <v>8</v>
      </c>
      <c r="I23" s="158">
        <f>H23/G23</f>
        <v>0.8</v>
      </c>
    </row>
    <row r="24" spans="1:9">
      <c r="A24">
        <v>21</v>
      </c>
      <c r="B24" t="s">
        <v>257</v>
      </c>
      <c r="C24" t="s">
        <v>278</v>
      </c>
      <c r="D24" t="s">
        <v>274</v>
      </c>
      <c r="E24" t="s">
        <v>273</v>
      </c>
      <c r="F24" t="s">
        <v>272</v>
      </c>
      <c r="G24">
        <v>10</v>
      </c>
      <c r="H24">
        <v>8</v>
      </c>
      <c r="I24" s="158">
        <f>H24/G24</f>
        <v>0.8</v>
      </c>
    </row>
    <row r="25" spans="1:9">
      <c r="A25">
        <v>22</v>
      </c>
      <c r="B25" t="s">
        <v>257</v>
      </c>
      <c r="C25" t="s">
        <v>281</v>
      </c>
      <c r="D25" t="s">
        <v>274</v>
      </c>
      <c r="E25" t="s">
        <v>296</v>
      </c>
      <c r="F25" t="s">
        <v>263</v>
      </c>
      <c r="G25">
        <v>15</v>
      </c>
      <c r="H25">
        <v>15</v>
      </c>
      <c r="I25" s="158">
        <f>H25/G25</f>
        <v>1</v>
      </c>
    </row>
    <row r="26" spans="1:9">
      <c r="A26">
        <v>23</v>
      </c>
      <c r="B26" t="s">
        <v>271</v>
      </c>
      <c r="C26" t="s">
        <v>295</v>
      </c>
      <c r="D26" t="s">
        <v>277</v>
      </c>
      <c r="E26" t="s">
        <v>294</v>
      </c>
      <c r="F26" t="s">
        <v>293</v>
      </c>
      <c r="G26">
        <v>15</v>
      </c>
      <c r="H26">
        <v>14</v>
      </c>
      <c r="I26" s="158">
        <f>H26/G26</f>
        <v>0.93333333333333335</v>
      </c>
    </row>
    <row r="27" spans="1:9">
      <c r="A27">
        <v>24</v>
      </c>
      <c r="B27" t="s">
        <v>266</v>
      </c>
      <c r="C27" t="s">
        <v>278</v>
      </c>
      <c r="D27" t="s">
        <v>292</v>
      </c>
      <c r="E27" t="s">
        <v>291</v>
      </c>
      <c r="F27" t="s">
        <v>290</v>
      </c>
      <c r="G27">
        <v>10</v>
      </c>
      <c r="H27">
        <v>5</v>
      </c>
      <c r="I27" s="158">
        <f>H27/G27</f>
        <v>0.5</v>
      </c>
    </row>
    <row r="28" spans="1:9">
      <c r="A28">
        <v>25</v>
      </c>
      <c r="B28" t="s">
        <v>266</v>
      </c>
      <c r="C28" t="s">
        <v>289</v>
      </c>
      <c r="D28" t="s">
        <v>277</v>
      </c>
      <c r="E28" t="s">
        <v>288</v>
      </c>
      <c r="F28" t="s">
        <v>287</v>
      </c>
      <c r="G28">
        <v>20</v>
      </c>
      <c r="H28">
        <v>17</v>
      </c>
      <c r="I28" s="158">
        <f>H28/G28</f>
        <v>0.85</v>
      </c>
    </row>
    <row r="29" spans="1:9">
      <c r="A29">
        <v>26</v>
      </c>
      <c r="B29" t="s">
        <v>257</v>
      </c>
      <c r="C29" t="s">
        <v>286</v>
      </c>
      <c r="D29" t="s">
        <v>274</v>
      </c>
      <c r="E29" t="s">
        <v>285</v>
      </c>
      <c r="F29" t="s">
        <v>272</v>
      </c>
      <c r="G29">
        <v>5</v>
      </c>
      <c r="H29">
        <v>4</v>
      </c>
      <c r="I29" s="158">
        <f>H29/G29</f>
        <v>0.8</v>
      </c>
    </row>
    <row r="30" spans="1:9">
      <c r="A30">
        <v>27</v>
      </c>
      <c r="B30" t="s">
        <v>262</v>
      </c>
      <c r="C30" t="s">
        <v>284</v>
      </c>
      <c r="D30" t="s">
        <v>277</v>
      </c>
      <c r="E30" t="s">
        <v>283</v>
      </c>
      <c r="F30" t="s">
        <v>282</v>
      </c>
      <c r="G30">
        <v>15</v>
      </c>
      <c r="H30">
        <v>16</v>
      </c>
      <c r="I30" s="158">
        <f>H30/G30</f>
        <v>1.0666666666666667</v>
      </c>
    </row>
    <row r="31" spans="1:9">
      <c r="A31">
        <v>28</v>
      </c>
      <c r="B31" t="s">
        <v>262</v>
      </c>
      <c r="C31" t="s">
        <v>281</v>
      </c>
      <c r="D31" t="s">
        <v>277</v>
      </c>
      <c r="E31" t="s">
        <v>280</v>
      </c>
      <c r="F31" t="s">
        <v>258</v>
      </c>
      <c r="G31">
        <v>25</v>
      </c>
      <c r="H31">
        <v>22</v>
      </c>
      <c r="I31" s="158">
        <f>H31/G31</f>
        <v>0.88</v>
      </c>
    </row>
    <row r="32" spans="1:9">
      <c r="A32">
        <v>29</v>
      </c>
      <c r="B32" t="s">
        <v>279</v>
      </c>
      <c r="C32" t="s">
        <v>278</v>
      </c>
      <c r="D32" t="s">
        <v>277</v>
      </c>
      <c r="E32" t="s">
        <v>276</v>
      </c>
      <c r="F32" t="s">
        <v>275</v>
      </c>
      <c r="G32">
        <v>25</v>
      </c>
      <c r="H32">
        <v>21</v>
      </c>
      <c r="I32" s="158">
        <f>H32/G32</f>
        <v>0.84</v>
      </c>
    </row>
    <row r="33" spans="1:9">
      <c r="A33">
        <v>30</v>
      </c>
      <c r="B33" t="s">
        <v>266</v>
      </c>
      <c r="C33" t="s">
        <v>270</v>
      </c>
      <c r="D33" t="s">
        <v>274</v>
      </c>
      <c r="E33" t="s">
        <v>273</v>
      </c>
      <c r="F33" t="s">
        <v>272</v>
      </c>
      <c r="G33">
        <v>10</v>
      </c>
      <c r="H33">
        <v>4</v>
      </c>
      <c r="I33" s="158">
        <f>H33/G33</f>
        <v>0.4</v>
      </c>
    </row>
    <row r="34" spans="1:9">
      <c r="A34">
        <v>31</v>
      </c>
      <c r="B34" t="s">
        <v>271</v>
      </c>
      <c r="C34" t="s">
        <v>270</v>
      </c>
      <c r="D34" t="s">
        <v>269</v>
      </c>
      <c r="E34" t="s">
        <v>268</v>
      </c>
      <c r="F34" t="s">
        <v>267</v>
      </c>
      <c r="G34">
        <v>4</v>
      </c>
      <c r="H34">
        <v>2</v>
      </c>
      <c r="I34" s="158">
        <f>H34/G34</f>
        <v>0.5</v>
      </c>
    </row>
    <row r="35" spans="1:9">
      <c r="A35">
        <v>32</v>
      </c>
      <c r="B35" t="s">
        <v>266</v>
      </c>
      <c r="C35" t="s">
        <v>265</v>
      </c>
      <c r="D35" t="s">
        <v>255</v>
      </c>
      <c r="E35" t="s">
        <v>264</v>
      </c>
      <c r="F35" t="s">
        <v>263</v>
      </c>
      <c r="G35">
        <v>20</v>
      </c>
      <c r="H35">
        <v>19</v>
      </c>
      <c r="I35" s="158">
        <f>H35/G35</f>
        <v>0.95</v>
      </c>
    </row>
    <row r="36" spans="1:9">
      <c r="A36">
        <v>33</v>
      </c>
      <c r="B36" t="s">
        <v>262</v>
      </c>
      <c r="C36" t="s">
        <v>261</v>
      </c>
      <c r="D36" t="s">
        <v>260</v>
      </c>
      <c r="E36" t="s">
        <v>259</v>
      </c>
      <c r="F36" t="s">
        <v>258</v>
      </c>
      <c r="G36">
        <v>15</v>
      </c>
      <c r="H36">
        <v>11</v>
      </c>
      <c r="I36" s="158">
        <f>H36/G36</f>
        <v>0.73333333333333328</v>
      </c>
    </row>
    <row r="37" spans="1:9">
      <c r="A37">
        <v>34</v>
      </c>
      <c r="B37" t="s">
        <v>257</v>
      </c>
      <c r="C37" t="s">
        <v>256</v>
      </c>
      <c r="D37" t="s">
        <v>255</v>
      </c>
      <c r="E37" t="s">
        <v>254</v>
      </c>
      <c r="F37" t="s">
        <v>253</v>
      </c>
      <c r="G37">
        <v>25</v>
      </c>
      <c r="H37">
        <v>24</v>
      </c>
      <c r="I37" s="158">
        <f>H37/G37</f>
        <v>0.96</v>
      </c>
    </row>
  </sheetData>
  <sortState ref="A4:I37">
    <sortCondition ref="A4"/>
  </sortState>
  <mergeCells count="1">
    <mergeCell ref="A1:I1"/>
  </mergeCells>
  <phoneticPr fontId="3"/>
  <conditionalFormatting sqref="I4:I37">
    <cfRule type="cellIs" dxfId="1" priority="1" operator="lessThan">
      <formula>0.5</formula>
    </cfRule>
    <cfRule type="cellIs" dxfId="0" priority="2" operator="between">
      <formula>0.5</formula>
      <formula>0.75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1"/>
  <dimension ref="A1:G24"/>
  <sheetViews>
    <sheetView workbookViewId="0"/>
  </sheetViews>
  <sheetFormatPr defaultRowHeight="13.5"/>
  <cols>
    <col min="2" max="2" width="19.5" bestFit="1" customWidth="1"/>
    <col min="3" max="3" width="5.25" bestFit="1" customWidth="1"/>
    <col min="4" max="4" width="18" bestFit="1" customWidth="1"/>
  </cols>
  <sheetData>
    <row r="1" spans="1:7" ht="18.75">
      <c r="A1" s="161" t="s">
        <v>331</v>
      </c>
      <c r="C1" s="163"/>
    </row>
    <row r="3" spans="1:7">
      <c r="A3" s="162" t="s">
        <v>332</v>
      </c>
      <c r="B3" s="162" t="s">
        <v>333</v>
      </c>
      <c r="C3" s="162" t="s">
        <v>334</v>
      </c>
      <c r="D3" s="162" t="s">
        <v>335</v>
      </c>
      <c r="E3" s="162" t="s">
        <v>336</v>
      </c>
      <c r="F3" s="162" t="s">
        <v>337</v>
      </c>
      <c r="G3" s="162" t="s">
        <v>338</v>
      </c>
    </row>
    <row r="4" spans="1:7">
      <c r="A4" s="33">
        <v>80804</v>
      </c>
      <c r="B4" s="33" t="s">
        <v>347</v>
      </c>
      <c r="C4" s="33" t="s">
        <v>340</v>
      </c>
      <c r="D4" s="33" t="s">
        <v>348</v>
      </c>
      <c r="E4" s="32">
        <v>2000</v>
      </c>
      <c r="F4" s="165">
        <v>5</v>
      </c>
      <c r="G4" s="32">
        <f>E4*F4</f>
        <v>10000</v>
      </c>
    </row>
    <row r="5" spans="1:7">
      <c r="A5" s="33">
        <v>80814</v>
      </c>
      <c r="B5" s="33" t="s">
        <v>361</v>
      </c>
      <c r="C5" s="33" t="s">
        <v>350</v>
      </c>
      <c r="D5" s="33" t="s">
        <v>362</v>
      </c>
      <c r="E5" s="32">
        <v>2400</v>
      </c>
      <c r="F5" s="165">
        <v>6</v>
      </c>
      <c r="G5" s="32">
        <f>E5*F5</f>
        <v>14400</v>
      </c>
    </row>
    <row r="6" spans="1:7">
      <c r="A6" s="33">
        <v>80812</v>
      </c>
      <c r="B6" s="33" t="s">
        <v>359</v>
      </c>
      <c r="C6" s="33" t="s">
        <v>340</v>
      </c>
      <c r="D6" s="33" t="s">
        <v>346</v>
      </c>
      <c r="E6" s="32">
        <v>2200</v>
      </c>
      <c r="F6" s="165">
        <v>7</v>
      </c>
      <c r="G6" s="32">
        <f>E6*F6</f>
        <v>15400</v>
      </c>
    </row>
    <row r="7" spans="1:7">
      <c r="A7" s="33">
        <v>80803</v>
      </c>
      <c r="B7" s="33" t="s">
        <v>345</v>
      </c>
      <c r="C7" s="33" t="s">
        <v>343</v>
      </c>
      <c r="D7" s="33" t="s">
        <v>346</v>
      </c>
      <c r="E7" s="32">
        <v>2200</v>
      </c>
      <c r="F7" s="165">
        <v>8</v>
      </c>
      <c r="G7" s="32">
        <f>E7*F7</f>
        <v>17600</v>
      </c>
    </row>
    <row r="8" spans="1:7">
      <c r="A8" s="33">
        <v>80807</v>
      </c>
      <c r="B8" s="33" t="s">
        <v>353</v>
      </c>
      <c r="C8" s="33" t="s">
        <v>350</v>
      </c>
      <c r="D8" s="33" t="s">
        <v>348</v>
      </c>
      <c r="E8" s="32">
        <v>2000</v>
      </c>
      <c r="F8" s="33">
        <v>10</v>
      </c>
      <c r="G8" s="32">
        <f>E8*F8</f>
        <v>20000</v>
      </c>
    </row>
    <row r="9" spans="1:7" hidden="1">
      <c r="A9" s="33">
        <v>80813</v>
      </c>
      <c r="B9" s="33" t="s">
        <v>360</v>
      </c>
      <c r="C9" s="33" t="s">
        <v>340</v>
      </c>
      <c r="D9" s="33" t="s">
        <v>341</v>
      </c>
      <c r="E9" s="32">
        <v>2400</v>
      </c>
      <c r="F9" s="33">
        <v>10</v>
      </c>
      <c r="G9" s="32">
        <f>E9*F9</f>
        <v>24000</v>
      </c>
    </row>
    <row r="10" spans="1:7" hidden="1">
      <c r="A10" s="33">
        <v>80821</v>
      </c>
      <c r="B10" s="33" t="s">
        <v>359</v>
      </c>
      <c r="C10" s="33" t="s">
        <v>340</v>
      </c>
      <c r="D10" s="33" t="s">
        <v>362</v>
      </c>
      <c r="E10" s="32">
        <v>2400</v>
      </c>
      <c r="F10" s="33">
        <v>10</v>
      </c>
      <c r="G10" s="32">
        <f>E10*F10</f>
        <v>24000</v>
      </c>
    </row>
    <row r="11" spans="1:7" hidden="1">
      <c r="A11" s="33">
        <v>80805</v>
      </c>
      <c r="B11" s="33" t="s">
        <v>349</v>
      </c>
      <c r="C11" s="33" t="s">
        <v>350</v>
      </c>
      <c r="D11" s="33" t="s">
        <v>346</v>
      </c>
      <c r="E11" s="32">
        <v>2200</v>
      </c>
      <c r="F11" s="33">
        <v>12</v>
      </c>
      <c r="G11" s="32">
        <f>E11*F11</f>
        <v>26400</v>
      </c>
    </row>
    <row r="12" spans="1:7" hidden="1">
      <c r="A12" s="33">
        <v>80810</v>
      </c>
      <c r="B12" s="33" t="s">
        <v>357</v>
      </c>
      <c r="C12" s="33" t="s">
        <v>340</v>
      </c>
      <c r="D12" s="33" t="s">
        <v>346</v>
      </c>
      <c r="E12" s="32">
        <v>2200</v>
      </c>
      <c r="F12" s="33">
        <v>12</v>
      </c>
      <c r="G12" s="32">
        <f>E12*F12</f>
        <v>26400</v>
      </c>
    </row>
    <row r="13" spans="1:7" hidden="1">
      <c r="A13" s="33">
        <v>80802</v>
      </c>
      <c r="B13" s="33" t="s">
        <v>342</v>
      </c>
      <c r="C13" s="33" t="s">
        <v>343</v>
      </c>
      <c r="D13" s="33" t="s">
        <v>344</v>
      </c>
      <c r="E13" s="32">
        <v>1800</v>
      </c>
      <c r="F13" s="33">
        <v>15</v>
      </c>
      <c r="G13" s="32">
        <f>E13*F13</f>
        <v>27000</v>
      </c>
    </row>
    <row r="14" spans="1:7" hidden="1">
      <c r="A14" s="33">
        <v>80815</v>
      </c>
      <c r="B14" s="33" t="s">
        <v>363</v>
      </c>
      <c r="C14" s="33" t="s">
        <v>356</v>
      </c>
      <c r="D14" s="33" t="s">
        <v>348</v>
      </c>
      <c r="E14" s="32">
        <v>2000</v>
      </c>
      <c r="F14" s="33">
        <v>14</v>
      </c>
      <c r="G14" s="32">
        <f>E14*F14</f>
        <v>28000</v>
      </c>
    </row>
    <row r="15" spans="1:7" hidden="1">
      <c r="A15" s="33">
        <v>80816</v>
      </c>
      <c r="B15" s="33" t="s">
        <v>364</v>
      </c>
      <c r="C15" s="33" t="s">
        <v>343</v>
      </c>
      <c r="D15" s="33" t="s">
        <v>344</v>
      </c>
      <c r="E15" s="32">
        <v>1800</v>
      </c>
      <c r="F15" s="33">
        <v>17</v>
      </c>
      <c r="G15" s="32">
        <f>E15*F15</f>
        <v>30600</v>
      </c>
    </row>
    <row r="16" spans="1:7" hidden="1">
      <c r="A16" s="33">
        <v>80817</v>
      </c>
      <c r="B16" s="33" t="s">
        <v>365</v>
      </c>
      <c r="C16" s="33" t="s">
        <v>343</v>
      </c>
      <c r="D16" s="33" t="s">
        <v>341</v>
      </c>
      <c r="E16" s="32">
        <v>2400</v>
      </c>
      <c r="F16" s="33">
        <v>15</v>
      </c>
      <c r="G16" s="32">
        <f>E16*F16</f>
        <v>36000</v>
      </c>
    </row>
    <row r="17" spans="1:7" hidden="1">
      <c r="A17" s="33">
        <v>80820</v>
      </c>
      <c r="B17" s="33" t="s">
        <v>357</v>
      </c>
      <c r="C17" s="33" t="s">
        <v>340</v>
      </c>
      <c r="D17" s="33" t="s">
        <v>362</v>
      </c>
      <c r="E17" s="32">
        <v>2400</v>
      </c>
      <c r="F17" s="33">
        <v>15</v>
      </c>
      <c r="G17" s="32">
        <f>E17*F17</f>
        <v>36000</v>
      </c>
    </row>
    <row r="18" spans="1:7" hidden="1">
      <c r="A18" s="33">
        <v>80819</v>
      </c>
      <c r="B18" s="33" t="s">
        <v>347</v>
      </c>
      <c r="C18" s="33" t="s">
        <v>340</v>
      </c>
      <c r="D18" s="33" t="s">
        <v>346</v>
      </c>
      <c r="E18" s="32">
        <v>2200</v>
      </c>
      <c r="F18" s="33">
        <v>18</v>
      </c>
      <c r="G18" s="32">
        <f>E18*F18</f>
        <v>39600</v>
      </c>
    </row>
    <row r="19" spans="1:7" hidden="1">
      <c r="A19" s="33">
        <v>80806</v>
      </c>
      <c r="B19" s="33" t="s">
        <v>351</v>
      </c>
      <c r="C19" s="33" t="s">
        <v>343</v>
      </c>
      <c r="D19" s="33" t="s">
        <v>352</v>
      </c>
      <c r="E19" s="32">
        <v>2500</v>
      </c>
      <c r="F19" s="33">
        <v>18</v>
      </c>
      <c r="G19" s="32">
        <f>E19*F19</f>
        <v>45000</v>
      </c>
    </row>
    <row r="20" spans="1:7" hidden="1">
      <c r="A20" s="33">
        <v>80801</v>
      </c>
      <c r="B20" s="33" t="s">
        <v>339</v>
      </c>
      <c r="C20" s="33" t="s">
        <v>340</v>
      </c>
      <c r="D20" s="33" t="s">
        <v>341</v>
      </c>
      <c r="E20" s="32">
        <v>2400</v>
      </c>
      <c r="F20" s="33">
        <v>20</v>
      </c>
      <c r="G20" s="32">
        <f>E20*F20</f>
        <v>48000</v>
      </c>
    </row>
    <row r="21" spans="1:7" hidden="1">
      <c r="A21" s="33">
        <v>80809</v>
      </c>
      <c r="B21" s="33" t="s">
        <v>355</v>
      </c>
      <c r="C21" s="33" t="s">
        <v>356</v>
      </c>
      <c r="D21" s="33" t="s">
        <v>352</v>
      </c>
      <c r="E21" s="32">
        <v>2500</v>
      </c>
      <c r="F21" s="33">
        <v>22</v>
      </c>
      <c r="G21" s="32">
        <f>E21*F21</f>
        <v>55000</v>
      </c>
    </row>
    <row r="22" spans="1:7" hidden="1">
      <c r="A22" s="33">
        <v>80811</v>
      </c>
      <c r="B22" s="33" t="s">
        <v>358</v>
      </c>
      <c r="C22" s="33" t="s">
        <v>343</v>
      </c>
      <c r="D22" s="33" t="s">
        <v>348</v>
      </c>
      <c r="E22" s="32">
        <v>1800</v>
      </c>
      <c r="F22" s="164">
        <v>34</v>
      </c>
      <c r="G22" s="32">
        <f>E22*F22</f>
        <v>61200</v>
      </c>
    </row>
    <row r="23" spans="1:7" hidden="1">
      <c r="A23" s="33">
        <v>80818</v>
      </c>
      <c r="B23" s="33" t="s">
        <v>366</v>
      </c>
      <c r="C23" s="33" t="s">
        <v>356</v>
      </c>
      <c r="D23" s="33" t="s">
        <v>352</v>
      </c>
      <c r="E23" s="32">
        <v>2500</v>
      </c>
      <c r="F23" s="164">
        <v>36</v>
      </c>
      <c r="G23" s="32">
        <f>E23*F23</f>
        <v>90000</v>
      </c>
    </row>
    <row r="24" spans="1:7" hidden="1">
      <c r="A24" s="33">
        <v>80808</v>
      </c>
      <c r="B24" s="33" t="s">
        <v>354</v>
      </c>
      <c r="C24" s="33" t="s">
        <v>350</v>
      </c>
      <c r="D24" s="33" t="s">
        <v>346</v>
      </c>
      <c r="E24" s="32">
        <v>2200</v>
      </c>
      <c r="F24" s="164">
        <v>42</v>
      </c>
      <c r="G24" s="32">
        <f>E24*F24</f>
        <v>92400</v>
      </c>
    </row>
  </sheetData>
  <autoFilter ref="A3:G24">
    <filterColumn colId="6">
      <top10 top="0" val="5" filterVal="20000"/>
    </filterColumn>
  </autoFilter>
  <sortState ref="A4:G24">
    <sortCondition ref="A4"/>
  </sortState>
  <phoneticPr fontId="3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/>
  </sheetViews>
  <sheetFormatPr defaultRowHeight="13.5"/>
  <cols>
    <col min="1" max="1" width="4.375" customWidth="1"/>
    <col min="2" max="2" width="12.375" bestFit="1" customWidth="1"/>
    <col min="3" max="3" width="5.75" customWidth="1"/>
    <col min="4" max="4" width="9.25" customWidth="1"/>
    <col min="5" max="5" width="12.125" customWidth="1"/>
    <col min="6" max="6" width="9" customWidth="1"/>
    <col min="7" max="7" width="21.375" bestFit="1" customWidth="1"/>
    <col min="8" max="8" width="15.5" customWidth="1"/>
    <col min="9" max="9" width="5.75" customWidth="1"/>
  </cols>
  <sheetData>
    <row r="1" spans="1:9" ht="17.25">
      <c r="A1" s="166" t="s">
        <v>367</v>
      </c>
    </row>
    <row r="2" spans="1:9">
      <c r="C2" s="167" t="s">
        <v>368</v>
      </c>
      <c r="D2" s="168"/>
      <c r="E2" s="169" t="s">
        <v>369</v>
      </c>
      <c r="F2" s="170"/>
      <c r="H2" s="167" t="s">
        <v>370</v>
      </c>
      <c r="I2" s="170"/>
    </row>
    <row r="4" spans="1:9">
      <c r="A4" s="171" t="s">
        <v>371</v>
      </c>
      <c r="B4" s="171" t="s">
        <v>372</v>
      </c>
      <c r="C4" s="171" t="s">
        <v>373</v>
      </c>
      <c r="D4" s="171" t="s">
        <v>374</v>
      </c>
      <c r="E4" s="171" t="s">
        <v>375</v>
      </c>
      <c r="F4" s="171" t="s">
        <v>376</v>
      </c>
      <c r="G4" s="171" t="s">
        <v>377</v>
      </c>
      <c r="H4" s="171" t="s">
        <v>378</v>
      </c>
      <c r="I4" s="171" t="s">
        <v>379</v>
      </c>
    </row>
    <row r="5" spans="1:9">
      <c r="A5">
        <v>1</v>
      </c>
      <c r="B5" t="s">
        <v>380</v>
      </c>
      <c r="C5" t="s">
        <v>381</v>
      </c>
      <c r="D5" t="s">
        <v>382</v>
      </c>
      <c r="E5" s="172">
        <v>38322</v>
      </c>
      <c r="F5" t="s">
        <v>383</v>
      </c>
      <c r="G5" t="s">
        <v>384</v>
      </c>
      <c r="H5" t="s">
        <v>385</v>
      </c>
      <c r="I5" s="63"/>
    </row>
    <row r="6" spans="1:9">
      <c r="A6">
        <v>2</v>
      </c>
      <c r="B6" t="s">
        <v>386</v>
      </c>
      <c r="C6" t="s">
        <v>387</v>
      </c>
      <c r="D6" t="s">
        <v>382</v>
      </c>
      <c r="E6" s="172">
        <v>38452</v>
      </c>
      <c r="F6" t="s">
        <v>388</v>
      </c>
      <c r="G6" t="s">
        <v>389</v>
      </c>
      <c r="H6" t="s">
        <v>390</v>
      </c>
      <c r="I6" s="63"/>
    </row>
    <row r="7" spans="1:9">
      <c r="A7">
        <v>3</v>
      </c>
      <c r="B7" t="s">
        <v>391</v>
      </c>
      <c r="C7" t="s">
        <v>392</v>
      </c>
      <c r="D7" t="s">
        <v>382</v>
      </c>
      <c r="E7" s="172">
        <v>38504</v>
      </c>
      <c r="F7" t="s">
        <v>393</v>
      </c>
      <c r="G7" t="s">
        <v>394</v>
      </c>
      <c r="H7" t="s">
        <v>395</v>
      </c>
      <c r="I7" s="63"/>
    </row>
    <row r="8" spans="1:9">
      <c r="A8">
        <v>4</v>
      </c>
      <c r="B8" t="s">
        <v>396</v>
      </c>
      <c r="C8" t="s">
        <v>397</v>
      </c>
      <c r="D8" t="s">
        <v>382</v>
      </c>
      <c r="E8" s="172">
        <v>38504</v>
      </c>
      <c r="F8" t="s">
        <v>398</v>
      </c>
      <c r="G8" t="s">
        <v>399</v>
      </c>
      <c r="H8" t="s">
        <v>400</v>
      </c>
      <c r="I8" s="63"/>
    </row>
    <row r="9" spans="1:9">
      <c r="A9">
        <v>5</v>
      </c>
      <c r="B9" t="s">
        <v>401</v>
      </c>
      <c r="C9" t="s">
        <v>402</v>
      </c>
      <c r="D9" t="s">
        <v>382</v>
      </c>
      <c r="E9" s="172">
        <v>38626</v>
      </c>
      <c r="F9" t="s">
        <v>398</v>
      </c>
      <c r="G9" t="s">
        <v>399</v>
      </c>
      <c r="H9" t="s">
        <v>403</v>
      </c>
      <c r="I9" s="63"/>
    </row>
    <row r="10" spans="1:9">
      <c r="A10">
        <v>6</v>
      </c>
      <c r="B10" t="s">
        <v>404</v>
      </c>
      <c r="C10" t="s">
        <v>405</v>
      </c>
      <c r="D10" t="s">
        <v>382</v>
      </c>
      <c r="E10" s="172">
        <v>38687</v>
      </c>
      <c r="F10" t="s">
        <v>406</v>
      </c>
      <c r="G10" t="s">
        <v>407</v>
      </c>
      <c r="H10" t="s">
        <v>408</v>
      </c>
      <c r="I10" s="63"/>
    </row>
    <row r="11" spans="1:9">
      <c r="A11">
        <v>7</v>
      </c>
      <c r="B11" t="s">
        <v>409</v>
      </c>
      <c r="C11" t="s">
        <v>387</v>
      </c>
      <c r="D11" t="s">
        <v>382</v>
      </c>
      <c r="E11" s="172">
        <v>38817</v>
      </c>
      <c r="F11" t="s">
        <v>410</v>
      </c>
      <c r="G11" t="s">
        <v>411</v>
      </c>
      <c r="H11" t="s">
        <v>412</v>
      </c>
      <c r="I11" s="63"/>
    </row>
    <row r="12" spans="1:9">
      <c r="A12">
        <v>8</v>
      </c>
      <c r="B12" t="s">
        <v>413</v>
      </c>
      <c r="C12" t="s">
        <v>405</v>
      </c>
      <c r="D12" t="s">
        <v>382</v>
      </c>
      <c r="E12" s="172">
        <v>38817</v>
      </c>
      <c r="F12" t="s">
        <v>398</v>
      </c>
      <c r="G12" t="s">
        <v>399</v>
      </c>
      <c r="H12" t="s">
        <v>414</v>
      </c>
      <c r="I12" s="63"/>
    </row>
    <row r="13" spans="1:9">
      <c r="A13">
        <v>9</v>
      </c>
      <c r="B13" t="s">
        <v>415</v>
      </c>
      <c r="C13" t="s">
        <v>392</v>
      </c>
      <c r="D13" t="s">
        <v>382</v>
      </c>
      <c r="E13" s="172">
        <v>38827</v>
      </c>
      <c r="F13" t="s">
        <v>416</v>
      </c>
      <c r="G13" t="s">
        <v>417</v>
      </c>
      <c r="H13" t="s">
        <v>418</v>
      </c>
      <c r="I13" s="63"/>
    </row>
    <row r="14" spans="1:9">
      <c r="A14">
        <v>10</v>
      </c>
      <c r="B14" t="s">
        <v>419</v>
      </c>
      <c r="C14" t="s">
        <v>397</v>
      </c>
      <c r="D14" t="s">
        <v>382</v>
      </c>
      <c r="E14" s="172">
        <v>38838</v>
      </c>
      <c r="F14" t="s">
        <v>420</v>
      </c>
      <c r="G14" t="s">
        <v>421</v>
      </c>
      <c r="H14" t="s">
        <v>422</v>
      </c>
      <c r="I14" s="63"/>
    </row>
    <row r="15" spans="1:9">
      <c r="A15">
        <v>11</v>
      </c>
      <c r="B15" t="s">
        <v>423</v>
      </c>
      <c r="C15" t="s">
        <v>392</v>
      </c>
      <c r="D15" t="s">
        <v>382</v>
      </c>
      <c r="E15" s="172">
        <v>38899</v>
      </c>
      <c r="F15" t="s">
        <v>424</v>
      </c>
      <c r="G15" t="s">
        <v>425</v>
      </c>
      <c r="H15" t="s">
        <v>426</v>
      </c>
      <c r="I15" s="63"/>
    </row>
    <row r="16" spans="1:9">
      <c r="A16">
        <v>12</v>
      </c>
      <c r="B16" t="s">
        <v>427</v>
      </c>
      <c r="C16" t="s">
        <v>405</v>
      </c>
      <c r="D16" t="s">
        <v>428</v>
      </c>
      <c r="E16" s="172">
        <v>38961</v>
      </c>
      <c r="F16" t="s">
        <v>429</v>
      </c>
      <c r="G16" t="s">
        <v>430</v>
      </c>
      <c r="H16" t="s">
        <v>431</v>
      </c>
      <c r="I16" s="63"/>
    </row>
    <row r="17" spans="1:9">
      <c r="A17">
        <v>13</v>
      </c>
      <c r="B17" t="s">
        <v>432</v>
      </c>
      <c r="C17" t="s">
        <v>381</v>
      </c>
      <c r="D17" t="s">
        <v>382</v>
      </c>
      <c r="E17" s="172">
        <v>38970</v>
      </c>
      <c r="F17" t="s">
        <v>433</v>
      </c>
      <c r="G17" t="s">
        <v>434</v>
      </c>
      <c r="H17" t="s">
        <v>435</v>
      </c>
      <c r="I17" s="63"/>
    </row>
    <row r="18" spans="1:9">
      <c r="A18">
        <v>14</v>
      </c>
      <c r="B18" t="s">
        <v>436</v>
      </c>
      <c r="C18" t="s">
        <v>405</v>
      </c>
      <c r="D18" t="s">
        <v>428</v>
      </c>
      <c r="E18" s="172">
        <v>38991</v>
      </c>
      <c r="F18" t="s">
        <v>437</v>
      </c>
      <c r="G18" t="s">
        <v>438</v>
      </c>
      <c r="H18" t="s">
        <v>439</v>
      </c>
      <c r="I18" s="63"/>
    </row>
    <row r="19" spans="1:9">
      <c r="A19">
        <v>15</v>
      </c>
      <c r="B19" t="s">
        <v>440</v>
      </c>
      <c r="C19" t="s">
        <v>405</v>
      </c>
      <c r="D19" t="s">
        <v>428</v>
      </c>
      <c r="E19" s="172">
        <v>39036</v>
      </c>
      <c r="F19" t="s">
        <v>441</v>
      </c>
      <c r="G19" t="s">
        <v>442</v>
      </c>
      <c r="H19" t="s">
        <v>443</v>
      </c>
      <c r="I19" s="63"/>
    </row>
    <row r="20" spans="1:9">
      <c r="A20">
        <v>16</v>
      </c>
      <c r="B20" t="s">
        <v>444</v>
      </c>
      <c r="C20" t="s">
        <v>392</v>
      </c>
      <c r="D20" t="s">
        <v>382</v>
      </c>
      <c r="E20" s="172">
        <v>39102</v>
      </c>
      <c r="F20" t="s">
        <v>393</v>
      </c>
      <c r="G20" t="s">
        <v>394</v>
      </c>
      <c r="H20" t="s">
        <v>445</v>
      </c>
      <c r="I20" s="63"/>
    </row>
    <row r="21" spans="1:9">
      <c r="A21">
        <v>17</v>
      </c>
      <c r="B21" t="s">
        <v>446</v>
      </c>
      <c r="C21" t="s">
        <v>381</v>
      </c>
      <c r="D21" t="s">
        <v>382</v>
      </c>
      <c r="E21" s="172">
        <v>39102</v>
      </c>
      <c r="F21" t="s">
        <v>447</v>
      </c>
      <c r="G21" t="s">
        <v>448</v>
      </c>
      <c r="H21" t="s">
        <v>449</v>
      </c>
      <c r="I21" s="63"/>
    </row>
    <row r="22" spans="1:9">
      <c r="A22">
        <v>18</v>
      </c>
      <c r="B22" t="s">
        <v>450</v>
      </c>
      <c r="C22" t="s">
        <v>402</v>
      </c>
      <c r="D22" t="s">
        <v>428</v>
      </c>
      <c r="E22" s="172">
        <v>39263</v>
      </c>
      <c r="F22" t="s">
        <v>451</v>
      </c>
      <c r="G22" t="s">
        <v>452</v>
      </c>
      <c r="H22" t="s">
        <v>453</v>
      </c>
      <c r="I22" s="63"/>
    </row>
    <row r="23" spans="1:9">
      <c r="A23">
        <v>19</v>
      </c>
      <c r="B23" t="s">
        <v>454</v>
      </c>
      <c r="C23" t="s">
        <v>405</v>
      </c>
      <c r="D23" t="s">
        <v>428</v>
      </c>
      <c r="E23" s="172">
        <v>39326</v>
      </c>
      <c r="F23" t="s">
        <v>455</v>
      </c>
      <c r="G23" t="s">
        <v>456</v>
      </c>
      <c r="H23" t="s">
        <v>457</v>
      </c>
      <c r="I23" s="63"/>
    </row>
    <row r="24" spans="1:9">
      <c r="A24">
        <v>20</v>
      </c>
      <c r="B24" t="s">
        <v>458</v>
      </c>
      <c r="C24" t="s">
        <v>387</v>
      </c>
      <c r="D24" t="s">
        <v>382</v>
      </c>
      <c r="E24" s="172">
        <v>39326</v>
      </c>
      <c r="F24" t="s">
        <v>459</v>
      </c>
      <c r="G24" t="s">
        <v>460</v>
      </c>
      <c r="H24" t="s">
        <v>461</v>
      </c>
      <c r="I24" s="63"/>
    </row>
    <row r="25" spans="1:9">
      <c r="A25">
        <v>21</v>
      </c>
      <c r="B25" t="s">
        <v>462</v>
      </c>
      <c r="C25" t="s">
        <v>387</v>
      </c>
      <c r="D25" t="s">
        <v>382</v>
      </c>
      <c r="E25" s="172">
        <v>39326</v>
      </c>
      <c r="F25" t="s">
        <v>463</v>
      </c>
      <c r="G25" t="s">
        <v>464</v>
      </c>
      <c r="H25" t="s">
        <v>465</v>
      </c>
      <c r="I25" s="63"/>
    </row>
    <row r="26" spans="1:9">
      <c r="A26">
        <v>22</v>
      </c>
      <c r="B26" t="s">
        <v>466</v>
      </c>
      <c r="C26" t="s">
        <v>397</v>
      </c>
      <c r="D26" t="s">
        <v>382</v>
      </c>
      <c r="E26" s="172">
        <v>39356</v>
      </c>
      <c r="F26" t="s">
        <v>467</v>
      </c>
      <c r="G26" t="s">
        <v>468</v>
      </c>
      <c r="H26" t="s">
        <v>469</v>
      </c>
      <c r="I26" s="63"/>
    </row>
    <row r="27" spans="1:9">
      <c r="A27">
        <v>23</v>
      </c>
      <c r="B27" t="s">
        <v>470</v>
      </c>
      <c r="C27" t="s">
        <v>381</v>
      </c>
      <c r="D27" t="s">
        <v>382</v>
      </c>
      <c r="E27" s="172">
        <v>39387</v>
      </c>
      <c r="F27" t="s">
        <v>471</v>
      </c>
      <c r="G27" t="s">
        <v>472</v>
      </c>
      <c r="H27" t="s">
        <v>473</v>
      </c>
      <c r="I27" s="63"/>
    </row>
    <row r="28" spans="1:9">
      <c r="A28">
        <v>24</v>
      </c>
      <c r="B28" t="s">
        <v>474</v>
      </c>
      <c r="C28" t="s">
        <v>397</v>
      </c>
      <c r="D28" t="s">
        <v>382</v>
      </c>
      <c r="E28" s="172">
        <v>39467</v>
      </c>
      <c r="F28" t="s">
        <v>475</v>
      </c>
      <c r="G28" t="s">
        <v>476</v>
      </c>
      <c r="H28" t="s">
        <v>477</v>
      </c>
      <c r="I28" s="63"/>
    </row>
    <row r="29" spans="1:9">
      <c r="A29">
        <v>25</v>
      </c>
      <c r="B29" t="s">
        <v>478</v>
      </c>
      <c r="C29" t="s">
        <v>402</v>
      </c>
      <c r="D29" t="s">
        <v>382</v>
      </c>
      <c r="E29" s="172">
        <v>39558</v>
      </c>
      <c r="F29" t="s">
        <v>479</v>
      </c>
      <c r="G29" t="s">
        <v>480</v>
      </c>
      <c r="H29" t="s">
        <v>481</v>
      </c>
      <c r="I29" s="63"/>
    </row>
    <row r="30" spans="1:9">
      <c r="A30">
        <v>26</v>
      </c>
      <c r="B30" t="s">
        <v>482</v>
      </c>
      <c r="C30" t="s">
        <v>381</v>
      </c>
      <c r="D30" t="s">
        <v>382</v>
      </c>
      <c r="E30" s="172">
        <v>39558</v>
      </c>
      <c r="F30" t="s">
        <v>483</v>
      </c>
      <c r="G30" t="s">
        <v>484</v>
      </c>
      <c r="H30" t="s">
        <v>485</v>
      </c>
      <c r="I30" s="63"/>
    </row>
    <row r="31" spans="1:9">
      <c r="A31">
        <v>27</v>
      </c>
      <c r="B31" t="s">
        <v>486</v>
      </c>
      <c r="C31" t="s">
        <v>387</v>
      </c>
      <c r="D31" t="s">
        <v>382</v>
      </c>
      <c r="E31" s="172">
        <v>39558</v>
      </c>
      <c r="F31" t="s">
        <v>487</v>
      </c>
      <c r="G31" t="s">
        <v>488</v>
      </c>
      <c r="H31" t="s">
        <v>489</v>
      </c>
      <c r="I31" s="63"/>
    </row>
    <row r="32" spans="1:9">
      <c r="A32">
        <v>28</v>
      </c>
      <c r="B32" t="s">
        <v>490</v>
      </c>
      <c r="C32" t="s">
        <v>387</v>
      </c>
      <c r="D32" t="s">
        <v>382</v>
      </c>
      <c r="E32" s="172">
        <v>39588</v>
      </c>
      <c r="F32" t="s">
        <v>491</v>
      </c>
      <c r="G32" t="s">
        <v>492</v>
      </c>
      <c r="H32" t="s">
        <v>493</v>
      </c>
      <c r="I32" s="63"/>
    </row>
    <row r="33" spans="1:9">
      <c r="A33">
        <v>29</v>
      </c>
      <c r="B33" t="s">
        <v>494</v>
      </c>
      <c r="C33" t="s">
        <v>392</v>
      </c>
      <c r="D33" t="s">
        <v>382</v>
      </c>
      <c r="E33" s="172">
        <v>39600</v>
      </c>
      <c r="F33" t="s">
        <v>495</v>
      </c>
      <c r="G33" t="s">
        <v>496</v>
      </c>
      <c r="H33" t="s">
        <v>497</v>
      </c>
      <c r="I33" s="63"/>
    </row>
    <row r="34" spans="1:9">
      <c r="A34">
        <v>30</v>
      </c>
      <c r="B34" t="s">
        <v>498</v>
      </c>
      <c r="C34" t="s">
        <v>392</v>
      </c>
      <c r="D34" t="s">
        <v>382</v>
      </c>
      <c r="E34" s="172">
        <v>39600</v>
      </c>
      <c r="F34" t="s">
        <v>499</v>
      </c>
      <c r="G34" t="s">
        <v>500</v>
      </c>
      <c r="H34" t="s">
        <v>501</v>
      </c>
      <c r="I34" s="63"/>
    </row>
    <row r="35" spans="1:9">
      <c r="A35">
        <v>31</v>
      </c>
      <c r="B35" t="s">
        <v>502</v>
      </c>
      <c r="C35" t="s">
        <v>405</v>
      </c>
      <c r="D35" t="s">
        <v>382</v>
      </c>
      <c r="E35" s="172">
        <v>39600</v>
      </c>
      <c r="F35" t="s">
        <v>503</v>
      </c>
      <c r="G35" t="s">
        <v>504</v>
      </c>
      <c r="H35" t="s">
        <v>385</v>
      </c>
      <c r="I35" s="63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4"/>
  <sheetViews>
    <sheetView workbookViewId="0"/>
  </sheetViews>
  <sheetFormatPr defaultRowHeight="13.5"/>
  <cols>
    <col min="1" max="1" width="23" customWidth="1"/>
  </cols>
  <sheetData>
    <row r="1" spans="1:9" ht="18.75">
      <c r="A1" s="48" t="s">
        <v>138</v>
      </c>
    </row>
    <row r="3" spans="1:9" ht="27">
      <c r="A3" s="45" t="s">
        <v>137</v>
      </c>
      <c r="B3" s="45" t="s">
        <v>136</v>
      </c>
      <c r="C3" s="45" t="s">
        <v>135</v>
      </c>
      <c r="D3" s="45" t="s">
        <v>134</v>
      </c>
      <c r="E3" s="45" t="s">
        <v>133</v>
      </c>
      <c r="F3" s="45" t="s">
        <v>132</v>
      </c>
      <c r="G3" s="45" t="s">
        <v>131</v>
      </c>
      <c r="H3" s="45" t="s">
        <v>130</v>
      </c>
      <c r="I3" s="45" t="s">
        <v>129</v>
      </c>
    </row>
    <row r="4" spans="1:9">
      <c r="A4" s="33" t="s">
        <v>128</v>
      </c>
      <c r="B4" s="32">
        <v>3600</v>
      </c>
      <c r="C4" s="41">
        <f>B4/$B$14</f>
        <v>8.3333333333333329E-2</v>
      </c>
      <c r="D4" s="32">
        <f>F4*(1+10%)</f>
        <v>3850.0000000000005</v>
      </c>
      <c r="E4" s="41">
        <f>B4/D4</f>
        <v>0.93506493506493493</v>
      </c>
      <c r="F4" s="32">
        <v>3500</v>
      </c>
      <c r="G4" s="41">
        <f>B4/F4</f>
        <v>1.0285714285714285</v>
      </c>
      <c r="H4" s="43">
        <f>RANK(G4,$G$4:$G$13)</f>
        <v>3</v>
      </c>
      <c r="I4" s="46" t="str">
        <f t="shared" ref="I4:I13" si="0">IF(G4&gt;=100%,"好調","")</f>
        <v>好調</v>
      </c>
    </row>
    <row r="5" spans="1:9">
      <c r="A5" s="33" t="s">
        <v>127</v>
      </c>
      <c r="B5" s="32">
        <v>8000</v>
      </c>
      <c r="C5" s="41">
        <f t="shared" ref="C5:C14" si="1">B5/$B$14</f>
        <v>0.18518518518518517</v>
      </c>
      <c r="D5" s="32">
        <f t="shared" ref="D5:D14" si="2">F5*(1+10%)</f>
        <v>7700.0000000000009</v>
      </c>
      <c r="E5" s="41">
        <f t="shared" ref="E5:E14" si="3">B5/D5</f>
        <v>1.0389610389610389</v>
      </c>
      <c r="F5" s="32">
        <v>7000</v>
      </c>
      <c r="G5" s="41">
        <f t="shared" ref="G5:G14" si="4">B5/F5</f>
        <v>1.1428571428571428</v>
      </c>
      <c r="H5" s="43">
        <f t="shared" ref="H5:H13" si="5">RANK(G5,$G$4:$G$13)</f>
        <v>2</v>
      </c>
      <c r="I5" s="46" t="str">
        <f t="shared" si="0"/>
        <v>好調</v>
      </c>
    </row>
    <row r="6" spans="1:9">
      <c r="A6" s="33" t="s">
        <v>126</v>
      </c>
      <c r="B6" s="32">
        <v>1800</v>
      </c>
      <c r="C6" s="41">
        <f t="shared" si="1"/>
        <v>4.1666666666666664E-2</v>
      </c>
      <c r="D6" s="32">
        <f t="shared" si="2"/>
        <v>2200</v>
      </c>
      <c r="E6" s="41">
        <f t="shared" si="3"/>
        <v>0.81818181818181823</v>
      </c>
      <c r="F6" s="32">
        <v>2000</v>
      </c>
      <c r="G6" s="41">
        <f t="shared" si="4"/>
        <v>0.9</v>
      </c>
      <c r="H6" s="43">
        <f t="shared" si="5"/>
        <v>9</v>
      </c>
      <c r="I6" s="46" t="str">
        <f>IF(G6&gt;=100%,"好調","")</f>
        <v/>
      </c>
    </row>
    <row r="7" spans="1:9">
      <c r="A7" s="33" t="s">
        <v>125</v>
      </c>
      <c r="B7" s="32">
        <v>2000</v>
      </c>
      <c r="C7" s="41">
        <f t="shared" si="1"/>
        <v>4.6296296296296294E-2</v>
      </c>
      <c r="D7" s="32">
        <f t="shared" si="2"/>
        <v>2750</v>
      </c>
      <c r="E7" s="41">
        <f t="shared" si="3"/>
        <v>0.72727272727272729</v>
      </c>
      <c r="F7" s="32">
        <v>2500</v>
      </c>
      <c r="G7" s="41">
        <f t="shared" si="4"/>
        <v>0.8</v>
      </c>
      <c r="H7" s="43">
        <f t="shared" si="5"/>
        <v>10</v>
      </c>
      <c r="I7" s="46" t="str">
        <f t="shared" si="0"/>
        <v/>
      </c>
    </row>
    <row r="8" spans="1:9">
      <c r="A8" s="47" t="s">
        <v>124</v>
      </c>
      <c r="B8" s="32">
        <v>5000</v>
      </c>
      <c r="C8" s="41">
        <f t="shared" si="1"/>
        <v>0.11574074074074074</v>
      </c>
      <c r="D8" s="32">
        <f t="shared" si="2"/>
        <v>5720.0000000000009</v>
      </c>
      <c r="E8" s="41">
        <f t="shared" si="3"/>
        <v>0.87412587412587395</v>
      </c>
      <c r="F8" s="32">
        <v>5200</v>
      </c>
      <c r="G8" s="41">
        <f t="shared" si="4"/>
        <v>0.96153846153846156</v>
      </c>
      <c r="H8" s="43">
        <f t="shared" si="5"/>
        <v>6</v>
      </c>
      <c r="I8" s="46" t="str">
        <f t="shared" si="0"/>
        <v/>
      </c>
    </row>
    <row r="9" spans="1:9">
      <c r="A9" s="47" t="s">
        <v>123</v>
      </c>
      <c r="B9" s="32">
        <v>2900</v>
      </c>
      <c r="C9" s="41">
        <f t="shared" si="1"/>
        <v>6.7129629629629636E-2</v>
      </c>
      <c r="D9" s="32">
        <f t="shared" si="2"/>
        <v>3300.0000000000005</v>
      </c>
      <c r="E9" s="41">
        <f t="shared" si="3"/>
        <v>0.87878787878787867</v>
      </c>
      <c r="F9" s="32">
        <v>3000</v>
      </c>
      <c r="G9" s="41">
        <f t="shared" si="4"/>
        <v>0.96666666666666667</v>
      </c>
      <c r="H9" s="43">
        <f t="shared" si="5"/>
        <v>5</v>
      </c>
      <c r="I9" s="46" t="str">
        <f t="shared" si="0"/>
        <v/>
      </c>
    </row>
    <row r="10" spans="1:9">
      <c r="A10" s="33" t="s">
        <v>122</v>
      </c>
      <c r="B10" s="32">
        <v>3200</v>
      </c>
      <c r="C10" s="41">
        <f t="shared" si="1"/>
        <v>7.407407407407407E-2</v>
      </c>
      <c r="D10" s="32">
        <f t="shared" si="2"/>
        <v>3630.0000000000005</v>
      </c>
      <c r="E10" s="41">
        <f t="shared" si="3"/>
        <v>0.88154269972451782</v>
      </c>
      <c r="F10" s="32">
        <v>3300</v>
      </c>
      <c r="G10" s="41">
        <f t="shared" si="4"/>
        <v>0.96969696969696972</v>
      </c>
      <c r="H10" s="43">
        <f t="shared" si="5"/>
        <v>4</v>
      </c>
      <c r="I10" s="46" t="str">
        <f t="shared" si="0"/>
        <v/>
      </c>
    </row>
    <row r="11" spans="1:9">
      <c r="A11" s="33" t="s">
        <v>121</v>
      </c>
      <c r="B11" s="32">
        <v>5000</v>
      </c>
      <c r="C11" s="41">
        <f t="shared" si="1"/>
        <v>0.11574074074074074</v>
      </c>
      <c r="D11" s="32">
        <f t="shared" si="2"/>
        <v>6050.0000000000009</v>
      </c>
      <c r="E11" s="41">
        <f t="shared" si="3"/>
        <v>0.82644628099173545</v>
      </c>
      <c r="F11" s="32">
        <v>5500</v>
      </c>
      <c r="G11" s="41">
        <f t="shared" si="4"/>
        <v>0.90909090909090906</v>
      </c>
      <c r="H11" s="43">
        <f t="shared" si="5"/>
        <v>8</v>
      </c>
      <c r="I11" s="46" t="str">
        <f t="shared" si="0"/>
        <v/>
      </c>
    </row>
    <row r="12" spans="1:9">
      <c r="A12" s="33" t="s">
        <v>120</v>
      </c>
      <c r="B12" s="32">
        <v>9500</v>
      </c>
      <c r="C12" s="41">
        <f t="shared" si="1"/>
        <v>0.21990740740740741</v>
      </c>
      <c r="D12" s="32">
        <f t="shared" si="2"/>
        <v>8800</v>
      </c>
      <c r="E12" s="41">
        <f t="shared" si="3"/>
        <v>1.0795454545454546</v>
      </c>
      <c r="F12" s="32">
        <v>8000</v>
      </c>
      <c r="G12" s="41">
        <f t="shared" si="4"/>
        <v>1.1875</v>
      </c>
      <c r="H12" s="43">
        <f t="shared" si="5"/>
        <v>1</v>
      </c>
      <c r="I12" s="46" t="str">
        <f t="shared" si="0"/>
        <v>好調</v>
      </c>
    </row>
    <row r="13" spans="1:9">
      <c r="A13" s="33" t="s">
        <v>119</v>
      </c>
      <c r="B13" s="32">
        <v>2200</v>
      </c>
      <c r="C13" s="41">
        <f t="shared" si="1"/>
        <v>5.0925925925925923E-2</v>
      </c>
      <c r="D13" s="32">
        <f t="shared" si="2"/>
        <v>2530</v>
      </c>
      <c r="E13" s="41">
        <f t="shared" si="3"/>
        <v>0.86956521739130432</v>
      </c>
      <c r="F13" s="32">
        <v>2300</v>
      </c>
      <c r="G13" s="41">
        <f t="shared" si="4"/>
        <v>0.95652173913043481</v>
      </c>
      <c r="H13" s="43">
        <f t="shared" si="5"/>
        <v>7</v>
      </c>
      <c r="I13" s="46" t="str">
        <f t="shared" si="0"/>
        <v/>
      </c>
    </row>
    <row r="14" spans="1:9">
      <c r="A14" s="45" t="s">
        <v>118</v>
      </c>
      <c r="B14" s="44">
        <f>SUM(B4:B13)</f>
        <v>43200</v>
      </c>
      <c r="C14" s="41">
        <f t="shared" si="1"/>
        <v>1</v>
      </c>
      <c r="D14" s="32">
        <f t="shared" si="2"/>
        <v>46530.000000000007</v>
      </c>
      <c r="E14" s="41">
        <f t="shared" si="3"/>
        <v>0.92843326885880062</v>
      </c>
      <c r="F14" s="44">
        <f>SUM(F4:F13)</f>
        <v>42300</v>
      </c>
      <c r="G14" s="41">
        <f t="shared" si="4"/>
        <v>1.0212765957446808</v>
      </c>
      <c r="H14" s="43" t="s">
        <v>69</v>
      </c>
      <c r="I14" s="43" t="s">
        <v>69</v>
      </c>
    </row>
  </sheetData>
  <phoneticPr fontId="3"/>
  <conditionalFormatting sqref="E4:E14">
    <cfRule type="cellIs" dxfId="2" priority="2" stopIfTrue="1" operator="greaterThanOrEqual">
      <formula>1</formula>
    </cfRule>
  </conditionalFormatting>
  <conditionalFormatting sqref="C4:C14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36"/>
  <sheetViews>
    <sheetView workbookViewId="0"/>
  </sheetViews>
  <sheetFormatPr defaultRowHeight="13.5"/>
  <cols>
    <col min="1" max="1" width="5.625" customWidth="1"/>
    <col min="2" max="2" width="12.625" customWidth="1"/>
    <col min="3" max="3" width="11.5" bestFit="1" customWidth="1"/>
  </cols>
  <sheetData>
    <row r="1" spans="1:18" ht="17.25">
      <c r="A1" s="11" t="s">
        <v>63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>
      <c r="A2" s="7"/>
      <c r="B2" s="10" t="s">
        <v>62</v>
      </c>
      <c r="C2" s="6"/>
      <c r="D2" s="6"/>
      <c r="E2" s="6"/>
      <c r="F2" s="6"/>
      <c r="G2" s="6"/>
      <c r="H2" s="6"/>
      <c r="I2" s="6"/>
      <c r="J2" s="6"/>
      <c r="K2" s="10" t="s">
        <v>61</v>
      </c>
      <c r="L2" s="6"/>
      <c r="M2" s="6"/>
      <c r="N2" s="6"/>
      <c r="O2" s="6"/>
      <c r="P2" s="6"/>
      <c r="Q2" s="6"/>
      <c r="R2" s="6"/>
    </row>
    <row r="3" spans="1:18">
      <c r="A3" s="7"/>
      <c r="B3" s="9" t="s">
        <v>60</v>
      </c>
      <c r="C3" s="6"/>
      <c r="D3" s="6"/>
      <c r="E3" s="6"/>
      <c r="F3" s="6"/>
      <c r="G3" s="6"/>
      <c r="H3" s="6"/>
      <c r="I3" s="6"/>
      <c r="J3" s="6"/>
      <c r="K3" s="124" t="s">
        <v>49</v>
      </c>
      <c r="L3" s="124"/>
      <c r="M3" s="124" t="s">
        <v>59</v>
      </c>
      <c r="N3" s="122" t="s">
        <v>58</v>
      </c>
      <c r="O3" s="122" t="s">
        <v>57</v>
      </c>
      <c r="P3" s="122" t="s">
        <v>56</v>
      </c>
      <c r="Q3" s="6"/>
      <c r="R3" s="6"/>
    </row>
    <row r="4" spans="1:18">
      <c r="A4" s="7"/>
      <c r="B4" s="9" t="s">
        <v>55</v>
      </c>
      <c r="C4" s="6"/>
      <c r="D4" s="6"/>
      <c r="E4" s="6"/>
      <c r="F4" s="6"/>
      <c r="G4" s="6"/>
      <c r="H4" s="6"/>
      <c r="I4" s="6"/>
      <c r="J4" s="6"/>
      <c r="K4" s="124"/>
      <c r="L4" s="124"/>
      <c r="M4" s="124"/>
      <c r="N4" s="122"/>
      <c r="O4" s="122"/>
      <c r="P4" s="122"/>
      <c r="Q4" s="6"/>
      <c r="R4" s="6"/>
    </row>
    <row r="5" spans="1:18">
      <c r="A5" s="7"/>
      <c r="B5" s="9" t="s">
        <v>54</v>
      </c>
      <c r="C5" s="6"/>
      <c r="D5" s="6"/>
      <c r="E5" s="6"/>
      <c r="F5" s="6"/>
      <c r="G5" s="6"/>
      <c r="H5" s="6"/>
      <c r="I5" s="6"/>
      <c r="J5" s="6"/>
      <c r="K5" s="123" t="s">
        <v>4</v>
      </c>
      <c r="L5" s="123"/>
      <c r="M5" s="7">
        <f>COUNTIF($C$9:$C$36,K5)</f>
        <v>7</v>
      </c>
      <c r="N5" s="6">
        <f>SUMIF($C$9:$C$36,K5,$G$9:$G$36)</f>
        <v>476</v>
      </c>
      <c r="O5" s="12">
        <f>SUMIF($C$9:$C$36,K5,$L$9:$L$36)</f>
        <v>1547</v>
      </c>
      <c r="P5" s="8">
        <f>SUMIF($C$9:$C$36,K5,$D$9:$D$36)/M5</f>
        <v>0.27870451798869433</v>
      </c>
      <c r="Q5" s="6"/>
      <c r="R5" s="6"/>
    </row>
    <row r="6" spans="1:18">
      <c r="A6" s="7"/>
      <c r="B6" s="9" t="s">
        <v>53</v>
      </c>
      <c r="C6" s="6"/>
      <c r="D6" s="6"/>
      <c r="E6" s="6"/>
      <c r="F6" s="6"/>
      <c r="G6" s="6"/>
      <c r="H6" s="6"/>
      <c r="I6" s="6"/>
      <c r="J6" s="6"/>
      <c r="K6" s="123" t="s">
        <v>52</v>
      </c>
      <c r="L6" s="123"/>
      <c r="M6" s="7">
        <f>COUNTIF($C$9:$C$36,K6)</f>
        <v>4</v>
      </c>
      <c r="N6" s="6">
        <f>SUMIF($C$9:$C$36,K6,$G$9:$G$36)</f>
        <v>275</v>
      </c>
      <c r="O6" s="12">
        <f>SUMIF($C$9:$C$36,K6,$L$9:$L$36)</f>
        <v>929</v>
      </c>
      <c r="P6" s="8">
        <f>SUMIF($C$9:$C$36,K6,$D$9:$D$36)/M6</f>
        <v>0.2858379897703992</v>
      </c>
      <c r="Q6" s="6"/>
      <c r="R6" s="6"/>
    </row>
    <row r="7" spans="1:18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>
      <c r="A8" s="5" t="s">
        <v>51</v>
      </c>
      <c r="B8" s="5" t="s">
        <v>50</v>
      </c>
      <c r="C8" s="5" t="s">
        <v>49</v>
      </c>
      <c r="D8" s="5" t="s">
        <v>48</v>
      </c>
      <c r="E8" s="5" t="s">
        <v>47</v>
      </c>
      <c r="F8" s="5" t="s">
        <v>46</v>
      </c>
      <c r="G8" s="5" t="s">
        <v>45</v>
      </c>
      <c r="H8" s="5" t="s">
        <v>44</v>
      </c>
      <c r="I8" s="5" t="s">
        <v>43</v>
      </c>
      <c r="J8" s="5" t="s">
        <v>42</v>
      </c>
      <c r="K8" s="5" t="s">
        <v>41</v>
      </c>
      <c r="L8" s="5" t="s">
        <v>40</v>
      </c>
      <c r="M8" s="5" t="s">
        <v>39</v>
      </c>
      <c r="N8" s="5" t="s">
        <v>38</v>
      </c>
      <c r="O8" s="5" t="s">
        <v>37</v>
      </c>
      <c r="P8" s="5" t="s">
        <v>36</v>
      </c>
      <c r="Q8" s="5" t="s">
        <v>35</v>
      </c>
      <c r="R8" s="5" t="s">
        <v>34</v>
      </c>
    </row>
    <row r="9" spans="1:18">
      <c r="A9" s="4">
        <f t="shared" ref="A9:A36" si="0">RANK(D9,$D$9:$D$36)</f>
        <v>8</v>
      </c>
      <c r="B9" s="3" t="s">
        <v>33</v>
      </c>
      <c r="C9" s="3" t="s">
        <v>4</v>
      </c>
      <c r="D9" s="1">
        <f t="shared" ref="D9:D36" si="1">H9/F9</f>
        <v>0.3015463917525773</v>
      </c>
      <c r="E9" s="2">
        <v>432</v>
      </c>
      <c r="F9" s="2">
        <v>388</v>
      </c>
      <c r="G9" s="2">
        <v>62</v>
      </c>
      <c r="H9" s="2">
        <v>117</v>
      </c>
      <c r="I9" s="2">
        <v>30</v>
      </c>
      <c r="J9" s="2">
        <v>1</v>
      </c>
      <c r="K9" s="2">
        <v>21</v>
      </c>
      <c r="L9" s="2">
        <f t="shared" ref="L9:L36" si="2">H9*1+I9*1+J9*2+K9*3</f>
        <v>212</v>
      </c>
      <c r="M9" s="2">
        <v>62</v>
      </c>
      <c r="N9" s="2">
        <v>31</v>
      </c>
      <c r="O9" s="2">
        <v>11</v>
      </c>
      <c r="P9" s="2">
        <v>2</v>
      </c>
      <c r="Q9" s="1">
        <f t="shared" ref="Q9:Q36" si="3">(H9+N9+O9)/(F9+N9+O9+P9)</f>
        <v>0.36805555555555558</v>
      </c>
      <c r="R9" s="1">
        <f t="shared" ref="R9:R36" si="4">L9/F9</f>
        <v>0.54639175257731953</v>
      </c>
    </row>
    <row r="10" spans="1:18">
      <c r="A10" s="4">
        <f t="shared" si="0"/>
        <v>7</v>
      </c>
      <c r="B10" s="3" t="s">
        <v>32</v>
      </c>
      <c r="C10" s="3" t="s">
        <v>7</v>
      </c>
      <c r="D10" s="1">
        <f t="shared" si="1"/>
        <v>0.30504587155963303</v>
      </c>
      <c r="E10" s="2">
        <v>497</v>
      </c>
      <c r="F10" s="2">
        <v>436</v>
      </c>
      <c r="G10" s="2">
        <v>67</v>
      </c>
      <c r="H10" s="2">
        <v>133</v>
      </c>
      <c r="I10" s="2">
        <v>25</v>
      </c>
      <c r="J10" s="2">
        <v>5</v>
      </c>
      <c r="K10" s="2">
        <v>19</v>
      </c>
      <c r="L10" s="2">
        <f t="shared" si="2"/>
        <v>225</v>
      </c>
      <c r="M10" s="2">
        <v>78</v>
      </c>
      <c r="N10" s="2">
        <v>52</v>
      </c>
      <c r="O10" s="2">
        <v>4</v>
      </c>
      <c r="P10" s="2">
        <v>5</v>
      </c>
      <c r="Q10" s="1">
        <f t="shared" si="3"/>
        <v>0.38028169014084506</v>
      </c>
      <c r="R10" s="1">
        <f t="shared" si="4"/>
        <v>0.51605504587155959</v>
      </c>
    </row>
    <row r="11" spans="1:18">
      <c r="A11" s="4">
        <f t="shared" si="0"/>
        <v>6</v>
      </c>
      <c r="B11" s="3" t="s">
        <v>31</v>
      </c>
      <c r="C11" s="3" t="s">
        <v>15</v>
      </c>
      <c r="D11" s="1">
        <f t="shared" si="1"/>
        <v>0.30864197530864196</v>
      </c>
      <c r="E11" s="2">
        <v>450</v>
      </c>
      <c r="F11" s="2">
        <v>405</v>
      </c>
      <c r="G11" s="2">
        <v>57</v>
      </c>
      <c r="H11" s="2">
        <v>125</v>
      </c>
      <c r="I11" s="2">
        <v>37</v>
      </c>
      <c r="J11" s="2">
        <v>4</v>
      </c>
      <c r="K11" s="2">
        <v>12</v>
      </c>
      <c r="L11" s="2">
        <f t="shared" si="2"/>
        <v>206</v>
      </c>
      <c r="M11" s="2">
        <v>55</v>
      </c>
      <c r="N11" s="2">
        <v>19</v>
      </c>
      <c r="O11" s="2">
        <v>6</v>
      </c>
      <c r="P11" s="2">
        <v>6</v>
      </c>
      <c r="Q11" s="1">
        <f t="shared" si="3"/>
        <v>0.34403669724770641</v>
      </c>
      <c r="R11" s="1">
        <f t="shared" si="4"/>
        <v>0.50864197530864197</v>
      </c>
    </row>
    <row r="12" spans="1:18">
      <c r="A12" s="4">
        <f t="shared" si="0"/>
        <v>24</v>
      </c>
      <c r="B12" s="3" t="s">
        <v>30</v>
      </c>
      <c r="C12" s="3" t="s">
        <v>9</v>
      </c>
      <c r="D12" s="1">
        <f t="shared" si="1"/>
        <v>0.25392670157068065</v>
      </c>
      <c r="E12" s="2">
        <v>433</v>
      </c>
      <c r="F12" s="2">
        <v>382</v>
      </c>
      <c r="G12" s="2">
        <v>45</v>
      </c>
      <c r="H12" s="2">
        <v>97</v>
      </c>
      <c r="I12" s="2">
        <v>21</v>
      </c>
      <c r="J12" s="2">
        <v>0</v>
      </c>
      <c r="K12" s="2">
        <v>20</v>
      </c>
      <c r="L12" s="2">
        <f t="shared" si="2"/>
        <v>178</v>
      </c>
      <c r="M12" s="2">
        <v>56</v>
      </c>
      <c r="N12" s="2">
        <v>42</v>
      </c>
      <c r="O12" s="2">
        <v>6</v>
      </c>
      <c r="P12" s="2">
        <v>3</v>
      </c>
      <c r="Q12" s="1">
        <f t="shared" si="3"/>
        <v>0.3348729792147806</v>
      </c>
      <c r="R12" s="1">
        <f t="shared" si="4"/>
        <v>0.46596858638743455</v>
      </c>
    </row>
    <row r="13" spans="1:18">
      <c r="A13" s="4">
        <f t="shared" si="0"/>
        <v>15</v>
      </c>
      <c r="B13" s="3" t="s">
        <v>29</v>
      </c>
      <c r="C13" s="3" t="s">
        <v>4</v>
      </c>
      <c r="D13" s="1">
        <f t="shared" si="1"/>
        <v>0.28952042628774421</v>
      </c>
      <c r="E13" s="2">
        <v>615</v>
      </c>
      <c r="F13" s="2">
        <v>563</v>
      </c>
      <c r="G13" s="2">
        <v>82</v>
      </c>
      <c r="H13" s="2">
        <v>163</v>
      </c>
      <c r="I13" s="2">
        <v>25</v>
      </c>
      <c r="J13" s="2">
        <v>6</v>
      </c>
      <c r="K13" s="2">
        <v>4</v>
      </c>
      <c r="L13" s="2">
        <f t="shared" si="2"/>
        <v>212</v>
      </c>
      <c r="M13" s="2">
        <v>45</v>
      </c>
      <c r="N13" s="2">
        <v>24</v>
      </c>
      <c r="O13" s="2">
        <v>7</v>
      </c>
      <c r="P13" s="2">
        <v>2</v>
      </c>
      <c r="Q13" s="1">
        <f t="shared" si="3"/>
        <v>0.32550335570469796</v>
      </c>
      <c r="R13" s="1">
        <f t="shared" si="4"/>
        <v>0.37655417406749558</v>
      </c>
    </row>
    <row r="14" spans="1:18">
      <c r="A14" s="4">
        <f t="shared" si="0"/>
        <v>3</v>
      </c>
      <c r="B14" s="3" t="s">
        <v>28</v>
      </c>
      <c r="C14" s="3" t="s">
        <v>9</v>
      </c>
      <c r="D14" s="1">
        <f t="shared" si="1"/>
        <v>0.32227488151658767</v>
      </c>
      <c r="E14" s="2">
        <v>454</v>
      </c>
      <c r="F14" s="2">
        <v>422</v>
      </c>
      <c r="G14" s="2">
        <v>55</v>
      </c>
      <c r="H14" s="2">
        <v>136</v>
      </c>
      <c r="I14" s="2">
        <v>16</v>
      </c>
      <c r="J14" s="2">
        <v>6</v>
      </c>
      <c r="K14" s="2">
        <v>1</v>
      </c>
      <c r="L14" s="2">
        <f t="shared" si="2"/>
        <v>167</v>
      </c>
      <c r="M14" s="2">
        <v>34</v>
      </c>
      <c r="N14" s="2">
        <v>15</v>
      </c>
      <c r="O14" s="2">
        <v>6</v>
      </c>
      <c r="P14" s="2">
        <v>5</v>
      </c>
      <c r="Q14" s="1">
        <f t="shared" si="3"/>
        <v>0.35044642857142855</v>
      </c>
      <c r="R14" s="1">
        <f t="shared" si="4"/>
        <v>0.39573459715639808</v>
      </c>
    </row>
    <row r="15" spans="1:18">
      <c r="A15" s="4">
        <f t="shared" si="0"/>
        <v>22</v>
      </c>
      <c r="B15" s="3" t="s">
        <v>27</v>
      </c>
      <c r="C15" s="3" t="s">
        <v>15</v>
      </c>
      <c r="D15" s="1">
        <f t="shared" si="1"/>
        <v>0.26267281105990781</v>
      </c>
      <c r="E15" s="2">
        <v>474</v>
      </c>
      <c r="F15" s="2">
        <v>434</v>
      </c>
      <c r="G15" s="2">
        <v>62</v>
      </c>
      <c r="H15" s="2">
        <v>114</v>
      </c>
      <c r="I15" s="2">
        <v>28</v>
      </c>
      <c r="J15" s="2">
        <v>2</v>
      </c>
      <c r="K15" s="2">
        <v>24</v>
      </c>
      <c r="L15" s="2">
        <f t="shared" si="2"/>
        <v>218</v>
      </c>
      <c r="M15" s="2">
        <v>90</v>
      </c>
      <c r="N15" s="2">
        <v>31</v>
      </c>
      <c r="O15" s="2">
        <v>4</v>
      </c>
      <c r="P15" s="2">
        <v>4</v>
      </c>
      <c r="Q15" s="1">
        <f t="shared" si="3"/>
        <v>0.31501057082452433</v>
      </c>
      <c r="R15" s="1">
        <f t="shared" si="4"/>
        <v>0.50230414746543783</v>
      </c>
    </row>
    <row r="16" spans="1:18">
      <c r="A16" s="4">
        <f t="shared" si="0"/>
        <v>18</v>
      </c>
      <c r="B16" s="3" t="s">
        <v>26</v>
      </c>
      <c r="C16" s="3" t="s">
        <v>2</v>
      </c>
      <c r="D16" s="1">
        <f t="shared" si="1"/>
        <v>0.27756653992395436</v>
      </c>
      <c r="E16" s="2">
        <v>571</v>
      </c>
      <c r="F16" s="2">
        <v>526</v>
      </c>
      <c r="G16" s="2">
        <v>65</v>
      </c>
      <c r="H16" s="2">
        <v>146</v>
      </c>
      <c r="I16" s="2">
        <v>15</v>
      </c>
      <c r="J16" s="2">
        <v>6</v>
      </c>
      <c r="K16" s="2">
        <v>2</v>
      </c>
      <c r="L16" s="2">
        <f t="shared" si="2"/>
        <v>179</v>
      </c>
      <c r="M16" s="2">
        <v>30</v>
      </c>
      <c r="N16" s="2">
        <v>23</v>
      </c>
      <c r="O16" s="2">
        <v>4</v>
      </c>
      <c r="P16" s="2">
        <v>4</v>
      </c>
      <c r="Q16" s="1">
        <f t="shared" si="3"/>
        <v>0.3105924596050269</v>
      </c>
      <c r="R16" s="1">
        <f t="shared" si="4"/>
        <v>0.34030418250950573</v>
      </c>
    </row>
    <row r="17" spans="1:18">
      <c r="A17" s="4">
        <f t="shared" si="0"/>
        <v>19</v>
      </c>
      <c r="B17" s="3" t="s">
        <v>25</v>
      </c>
      <c r="C17" s="3" t="s">
        <v>2</v>
      </c>
      <c r="D17" s="1">
        <f t="shared" si="1"/>
        <v>0.2774327122153209</v>
      </c>
      <c r="E17" s="2">
        <v>582</v>
      </c>
      <c r="F17" s="2">
        <v>483</v>
      </c>
      <c r="G17" s="2">
        <v>80</v>
      </c>
      <c r="H17" s="2">
        <v>134</v>
      </c>
      <c r="I17" s="2">
        <v>30</v>
      </c>
      <c r="J17" s="2">
        <v>1</v>
      </c>
      <c r="K17" s="2">
        <v>39</v>
      </c>
      <c r="L17" s="2">
        <f t="shared" si="2"/>
        <v>283</v>
      </c>
      <c r="M17" s="2">
        <v>114</v>
      </c>
      <c r="N17" s="2">
        <v>93</v>
      </c>
      <c r="O17" s="2">
        <v>3</v>
      </c>
      <c r="P17" s="2">
        <v>2</v>
      </c>
      <c r="Q17" s="1">
        <f t="shared" si="3"/>
        <v>0.39586919104991392</v>
      </c>
      <c r="R17" s="1">
        <f t="shared" si="4"/>
        <v>0.58592132505175987</v>
      </c>
    </row>
    <row r="18" spans="1:18">
      <c r="A18" s="4">
        <f t="shared" si="0"/>
        <v>27</v>
      </c>
      <c r="B18" s="3" t="s">
        <v>24</v>
      </c>
      <c r="C18" s="3" t="s">
        <v>4</v>
      </c>
      <c r="D18" s="1">
        <f t="shared" si="1"/>
        <v>0.23809523809523808</v>
      </c>
      <c r="E18" s="2">
        <v>511</v>
      </c>
      <c r="F18" s="2">
        <v>462</v>
      </c>
      <c r="G18" s="2">
        <v>59</v>
      </c>
      <c r="H18" s="2">
        <v>110</v>
      </c>
      <c r="I18" s="2">
        <v>19</v>
      </c>
      <c r="J18" s="2">
        <v>0</v>
      </c>
      <c r="K18" s="2">
        <v>27</v>
      </c>
      <c r="L18" s="2">
        <f t="shared" si="2"/>
        <v>210</v>
      </c>
      <c r="M18" s="2">
        <v>87</v>
      </c>
      <c r="N18" s="2">
        <v>30</v>
      </c>
      <c r="O18" s="2">
        <v>12</v>
      </c>
      <c r="P18" s="2">
        <v>7</v>
      </c>
      <c r="Q18" s="1">
        <f t="shared" si="3"/>
        <v>0.29745596868884538</v>
      </c>
      <c r="R18" s="1">
        <f t="shared" si="4"/>
        <v>0.45454545454545453</v>
      </c>
    </row>
    <row r="19" spans="1:18">
      <c r="A19" s="4">
        <f t="shared" si="0"/>
        <v>2</v>
      </c>
      <c r="B19" s="3" t="s">
        <v>23</v>
      </c>
      <c r="C19" s="3" t="s">
        <v>0</v>
      </c>
      <c r="D19" s="1">
        <f t="shared" si="1"/>
        <v>0.33333333333333331</v>
      </c>
      <c r="E19" s="2">
        <v>517</v>
      </c>
      <c r="F19" s="2">
        <v>483</v>
      </c>
      <c r="G19" s="2">
        <v>62</v>
      </c>
      <c r="H19" s="2">
        <v>161</v>
      </c>
      <c r="I19" s="2">
        <v>31</v>
      </c>
      <c r="J19" s="2">
        <v>2</v>
      </c>
      <c r="K19" s="2">
        <v>12</v>
      </c>
      <c r="L19" s="2">
        <f t="shared" si="2"/>
        <v>232</v>
      </c>
      <c r="M19" s="2">
        <v>71</v>
      </c>
      <c r="N19" s="2">
        <v>25</v>
      </c>
      <c r="O19" s="2">
        <v>3</v>
      </c>
      <c r="P19" s="2">
        <v>5</v>
      </c>
      <c r="Q19" s="1">
        <f t="shared" si="3"/>
        <v>0.36627906976744184</v>
      </c>
      <c r="R19" s="1">
        <f t="shared" si="4"/>
        <v>0.48033126293995859</v>
      </c>
    </row>
    <row r="20" spans="1:18">
      <c r="A20" s="4">
        <f t="shared" si="0"/>
        <v>13</v>
      </c>
      <c r="B20" s="3" t="s">
        <v>22</v>
      </c>
      <c r="C20" s="3" t="s">
        <v>0</v>
      </c>
      <c r="D20" s="1">
        <f t="shared" si="1"/>
        <v>0.29166666666666669</v>
      </c>
      <c r="E20" s="2">
        <v>422</v>
      </c>
      <c r="F20" s="2">
        <v>360</v>
      </c>
      <c r="G20" s="2">
        <v>44</v>
      </c>
      <c r="H20" s="2">
        <v>105</v>
      </c>
      <c r="I20" s="2">
        <v>19</v>
      </c>
      <c r="J20" s="2">
        <v>1</v>
      </c>
      <c r="K20" s="2">
        <v>4</v>
      </c>
      <c r="L20" s="2">
        <f t="shared" si="2"/>
        <v>138</v>
      </c>
      <c r="M20" s="2">
        <v>43</v>
      </c>
      <c r="N20" s="2">
        <v>28</v>
      </c>
      <c r="O20" s="2">
        <v>4</v>
      </c>
      <c r="P20" s="2">
        <v>0</v>
      </c>
      <c r="Q20" s="1">
        <f t="shared" si="3"/>
        <v>0.34948979591836737</v>
      </c>
      <c r="R20" s="1">
        <f t="shared" si="4"/>
        <v>0.38333333333333336</v>
      </c>
    </row>
    <row r="21" spans="1:18">
      <c r="A21" s="4">
        <f t="shared" si="0"/>
        <v>12</v>
      </c>
      <c r="B21" s="3" t="s">
        <v>21</v>
      </c>
      <c r="C21" s="3" t="s">
        <v>7</v>
      </c>
      <c r="D21" s="1">
        <f t="shared" si="1"/>
        <v>0.29230769230769232</v>
      </c>
      <c r="E21" s="2">
        <v>618</v>
      </c>
      <c r="F21" s="2">
        <v>520</v>
      </c>
      <c r="G21" s="2">
        <v>85</v>
      </c>
      <c r="H21" s="2">
        <v>152</v>
      </c>
      <c r="I21" s="2">
        <v>32</v>
      </c>
      <c r="J21" s="2">
        <v>8</v>
      </c>
      <c r="K21" s="2">
        <v>10</v>
      </c>
      <c r="L21" s="2">
        <f t="shared" si="2"/>
        <v>230</v>
      </c>
      <c r="M21" s="2">
        <v>60</v>
      </c>
      <c r="N21" s="2">
        <v>59</v>
      </c>
      <c r="O21" s="2">
        <v>11</v>
      </c>
      <c r="P21" s="2">
        <v>3</v>
      </c>
      <c r="Q21" s="1">
        <f t="shared" si="3"/>
        <v>0.37436762225969644</v>
      </c>
      <c r="R21" s="1">
        <f t="shared" si="4"/>
        <v>0.44230769230769229</v>
      </c>
    </row>
    <row r="22" spans="1:18">
      <c r="A22" s="4">
        <f t="shared" si="0"/>
        <v>21</v>
      </c>
      <c r="B22" s="3" t="s">
        <v>20</v>
      </c>
      <c r="C22" s="3" t="s">
        <v>0</v>
      </c>
      <c r="D22" s="1">
        <f t="shared" si="1"/>
        <v>0.27020202020202022</v>
      </c>
      <c r="E22" s="2">
        <v>448</v>
      </c>
      <c r="F22" s="2">
        <v>396</v>
      </c>
      <c r="G22" s="2">
        <v>46</v>
      </c>
      <c r="H22" s="2">
        <v>107</v>
      </c>
      <c r="I22" s="2">
        <v>26</v>
      </c>
      <c r="J22" s="2">
        <v>6</v>
      </c>
      <c r="K22" s="2">
        <v>5</v>
      </c>
      <c r="L22" s="2">
        <f t="shared" si="2"/>
        <v>160</v>
      </c>
      <c r="M22" s="2">
        <v>55</v>
      </c>
      <c r="N22" s="2">
        <v>35</v>
      </c>
      <c r="O22" s="2">
        <v>7</v>
      </c>
      <c r="P22" s="2">
        <v>2</v>
      </c>
      <c r="Q22" s="1">
        <f t="shared" si="3"/>
        <v>0.33863636363636362</v>
      </c>
      <c r="R22" s="1">
        <f t="shared" si="4"/>
        <v>0.40404040404040403</v>
      </c>
    </row>
    <row r="23" spans="1:18">
      <c r="A23" s="4">
        <f t="shared" si="0"/>
        <v>1</v>
      </c>
      <c r="B23" s="3" t="s">
        <v>19</v>
      </c>
      <c r="C23" s="3" t="s">
        <v>4</v>
      </c>
      <c r="D23" s="1">
        <f t="shared" si="1"/>
        <v>0.33405172413793105</v>
      </c>
      <c r="E23" s="2">
        <v>532</v>
      </c>
      <c r="F23" s="2">
        <v>464</v>
      </c>
      <c r="G23" s="2">
        <v>74</v>
      </c>
      <c r="H23" s="2">
        <v>155</v>
      </c>
      <c r="I23" s="2">
        <v>31</v>
      </c>
      <c r="J23" s="2">
        <v>0</v>
      </c>
      <c r="K23" s="2">
        <v>20</v>
      </c>
      <c r="L23" s="2">
        <f t="shared" si="2"/>
        <v>246</v>
      </c>
      <c r="M23" s="2">
        <v>77</v>
      </c>
      <c r="N23" s="2">
        <v>53</v>
      </c>
      <c r="O23" s="2">
        <v>12</v>
      </c>
      <c r="P23" s="2">
        <v>3</v>
      </c>
      <c r="Q23" s="1">
        <f t="shared" si="3"/>
        <v>0.41353383458646614</v>
      </c>
      <c r="R23" s="1">
        <f t="shared" si="4"/>
        <v>0.53017241379310343</v>
      </c>
    </row>
    <row r="24" spans="1:18">
      <c r="A24" s="4">
        <f t="shared" si="0"/>
        <v>26</v>
      </c>
      <c r="B24" s="3" t="s">
        <v>18</v>
      </c>
      <c r="C24" s="3" t="s">
        <v>4</v>
      </c>
      <c r="D24" s="1">
        <f t="shared" si="1"/>
        <v>0.24302788844621515</v>
      </c>
      <c r="E24" s="2">
        <v>568</v>
      </c>
      <c r="F24" s="2">
        <v>502</v>
      </c>
      <c r="G24" s="2">
        <v>88</v>
      </c>
      <c r="H24" s="2">
        <v>122</v>
      </c>
      <c r="I24" s="2">
        <v>23</v>
      </c>
      <c r="J24" s="2">
        <v>4</v>
      </c>
      <c r="K24" s="2">
        <v>44</v>
      </c>
      <c r="L24" s="2">
        <f t="shared" si="2"/>
        <v>285</v>
      </c>
      <c r="M24" s="2">
        <v>95</v>
      </c>
      <c r="N24" s="2">
        <v>53</v>
      </c>
      <c r="O24" s="2">
        <v>7</v>
      </c>
      <c r="P24" s="2">
        <v>3</v>
      </c>
      <c r="Q24" s="1">
        <f t="shared" si="3"/>
        <v>0.32212389380530976</v>
      </c>
      <c r="R24" s="1">
        <f t="shared" si="4"/>
        <v>0.5677290836653387</v>
      </c>
    </row>
    <row r="25" spans="1:18">
      <c r="A25" s="4">
        <f t="shared" si="0"/>
        <v>11</v>
      </c>
      <c r="B25" s="3" t="s">
        <v>17</v>
      </c>
      <c r="C25" s="3" t="s">
        <v>0</v>
      </c>
      <c r="D25" s="1">
        <f t="shared" si="1"/>
        <v>0.29563492063492064</v>
      </c>
      <c r="E25" s="2">
        <v>562</v>
      </c>
      <c r="F25" s="2">
        <v>504</v>
      </c>
      <c r="G25" s="2">
        <v>73</v>
      </c>
      <c r="H25" s="2">
        <v>149</v>
      </c>
      <c r="I25" s="2">
        <v>37</v>
      </c>
      <c r="J25" s="2">
        <v>0</v>
      </c>
      <c r="K25" s="2">
        <v>16</v>
      </c>
      <c r="L25" s="2">
        <f t="shared" si="2"/>
        <v>234</v>
      </c>
      <c r="M25" s="2">
        <v>93</v>
      </c>
      <c r="N25" s="2">
        <v>47</v>
      </c>
      <c r="O25" s="2">
        <v>6</v>
      </c>
      <c r="P25" s="2">
        <v>5</v>
      </c>
      <c r="Q25" s="1">
        <f t="shared" si="3"/>
        <v>0.35943060498220641</v>
      </c>
      <c r="R25" s="1">
        <f t="shared" si="4"/>
        <v>0.4642857142857143</v>
      </c>
    </row>
    <row r="26" spans="1:18">
      <c r="A26" s="4">
        <f t="shared" si="0"/>
        <v>9</v>
      </c>
      <c r="B26" s="3" t="s">
        <v>16</v>
      </c>
      <c r="C26" s="3" t="s">
        <v>15</v>
      </c>
      <c r="D26" s="1">
        <f t="shared" si="1"/>
        <v>0.30109890109890108</v>
      </c>
      <c r="E26" s="2">
        <v>504</v>
      </c>
      <c r="F26" s="2">
        <v>455</v>
      </c>
      <c r="G26" s="2">
        <v>76</v>
      </c>
      <c r="H26" s="2">
        <v>137</v>
      </c>
      <c r="I26" s="2">
        <v>26</v>
      </c>
      <c r="J26" s="2">
        <v>6</v>
      </c>
      <c r="K26" s="2">
        <v>13</v>
      </c>
      <c r="L26" s="2">
        <f t="shared" si="2"/>
        <v>214</v>
      </c>
      <c r="M26" s="2">
        <v>48</v>
      </c>
      <c r="N26" s="2">
        <v>36</v>
      </c>
      <c r="O26" s="2">
        <v>7</v>
      </c>
      <c r="P26" s="2">
        <v>2</v>
      </c>
      <c r="Q26" s="1">
        <f t="shared" si="3"/>
        <v>0.36</v>
      </c>
      <c r="R26" s="1">
        <f t="shared" si="4"/>
        <v>0.47032967032967032</v>
      </c>
    </row>
    <row r="27" spans="1:18">
      <c r="A27" s="4">
        <f t="shared" si="0"/>
        <v>20</v>
      </c>
      <c r="B27" s="3" t="s">
        <v>14</v>
      </c>
      <c r="C27" s="3" t="s">
        <v>2</v>
      </c>
      <c r="D27" s="1">
        <f t="shared" si="1"/>
        <v>0.27182044887780549</v>
      </c>
      <c r="E27" s="2">
        <v>457</v>
      </c>
      <c r="F27" s="2">
        <v>401</v>
      </c>
      <c r="G27" s="2">
        <v>43</v>
      </c>
      <c r="H27" s="2">
        <v>109</v>
      </c>
      <c r="I27" s="2">
        <v>26</v>
      </c>
      <c r="J27" s="2">
        <v>1</v>
      </c>
      <c r="K27" s="2">
        <v>12</v>
      </c>
      <c r="L27" s="2">
        <f t="shared" si="2"/>
        <v>173</v>
      </c>
      <c r="M27" s="2">
        <v>44</v>
      </c>
      <c r="N27" s="2">
        <v>28</v>
      </c>
      <c r="O27" s="2">
        <v>8</v>
      </c>
      <c r="P27" s="2">
        <v>3</v>
      </c>
      <c r="Q27" s="1">
        <f t="shared" si="3"/>
        <v>0.32954545454545453</v>
      </c>
      <c r="R27" s="1">
        <f t="shared" si="4"/>
        <v>0.4314214463840399</v>
      </c>
    </row>
    <row r="28" spans="1:18">
      <c r="A28" s="4">
        <f t="shared" si="0"/>
        <v>28</v>
      </c>
      <c r="B28" s="3" t="s">
        <v>13</v>
      </c>
      <c r="C28" s="3" t="s">
        <v>4</v>
      </c>
      <c r="D28" s="1">
        <f t="shared" si="1"/>
        <v>0.23096446700507614</v>
      </c>
      <c r="E28" s="2">
        <v>434</v>
      </c>
      <c r="F28" s="2">
        <v>394</v>
      </c>
      <c r="G28" s="2">
        <v>40</v>
      </c>
      <c r="H28" s="2">
        <v>91</v>
      </c>
      <c r="I28" s="2">
        <v>20</v>
      </c>
      <c r="J28" s="2">
        <v>1</v>
      </c>
      <c r="K28" s="2">
        <v>15</v>
      </c>
      <c r="L28" s="2">
        <f t="shared" si="2"/>
        <v>158</v>
      </c>
      <c r="M28" s="2">
        <v>57</v>
      </c>
      <c r="N28" s="2">
        <v>10</v>
      </c>
      <c r="O28" s="2">
        <v>3</v>
      </c>
      <c r="P28" s="2">
        <v>3</v>
      </c>
      <c r="Q28" s="1">
        <f t="shared" si="3"/>
        <v>0.25365853658536586</v>
      </c>
      <c r="R28" s="1">
        <f t="shared" si="4"/>
        <v>0.40101522842639592</v>
      </c>
    </row>
    <row r="29" spans="1:18">
      <c r="A29" s="4">
        <f t="shared" si="0"/>
        <v>14</v>
      </c>
      <c r="B29" s="3" t="s">
        <v>12</v>
      </c>
      <c r="C29" s="3" t="s">
        <v>9</v>
      </c>
      <c r="D29" s="1">
        <f t="shared" si="1"/>
        <v>0.29074889867841408</v>
      </c>
      <c r="E29" s="2">
        <v>489</v>
      </c>
      <c r="F29" s="2">
        <v>454</v>
      </c>
      <c r="G29" s="2">
        <v>53</v>
      </c>
      <c r="H29" s="2">
        <v>132</v>
      </c>
      <c r="I29" s="2">
        <v>14</v>
      </c>
      <c r="J29" s="2">
        <v>3</v>
      </c>
      <c r="K29" s="2">
        <v>3</v>
      </c>
      <c r="L29" s="2">
        <f t="shared" si="2"/>
        <v>161</v>
      </c>
      <c r="M29" s="2">
        <v>38</v>
      </c>
      <c r="N29" s="2">
        <v>23</v>
      </c>
      <c r="O29" s="2">
        <v>2</v>
      </c>
      <c r="P29" s="2">
        <v>4</v>
      </c>
      <c r="Q29" s="1">
        <f t="shared" si="3"/>
        <v>0.32505175983436851</v>
      </c>
      <c r="R29" s="1">
        <f t="shared" si="4"/>
        <v>0.35462555066079293</v>
      </c>
    </row>
    <row r="30" spans="1:18">
      <c r="A30" s="4">
        <f t="shared" si="0"/>
        <v>17</v>
      </c>
      <c r="B30" s="3" t="s">
        <v>11</v>
      </c>
      <c r="C30" s="3" t="s">
        <v>9</v>
      </c>
      <c r="D30" s="1">
        <f t="shared" si="1"/>
        <v>0.28155339805825241</v>
      </c>
      <c r="E30" s="2">
        <v>558</v>
      </c>
      <c r="F30" s="2">
        <v>515</v>
      </c>
      <c r="G30" s="2">
        <v>64</v>
      </c>
      <c r="H30" s="2">
        <v>145</v>
      </c>
      <c r="I30" s="2">
        <v>33</v>
      </c>
      <c r="J30" s="2">
        <v>10</v>
      </c>
      <c r="K30" s="2">
        <v>15</v>
      </c>
      <c r="L30" s="2">
        <f t="shared" si="2"/>
        <v>243</v>
      </c>
      <c r="M30" s="2">
        <v>60</v>
      </c>
      <c r="N30" s="2">
        <v>27</v>
      </c>
      <c r="O30" s="2">
        <v>7</v>
      </c>
      <c r="P30" s="2">
        <v>1</v>
      </c>
      <c r="Q30" s="1">
        <f t="shared" si="3"/>
        <v>0.32545454545454544</v>
      </c>
      <c r="R30" s="1">
        <f t="shared" si="4"/>
        <v>0.47184466019417476</v>
      </c>
    </row>
    <row r="31" spans="1:18">
      <c r="A31" s="4">
        <f t="shared" si="0"/>
        <v>10</v>
      </c>
      <c r="B31" s="3" t="s">
        <v>10</v>
      </c>
      <c r="C31" s="3" t="s">
        <v>9</v>
      </c>
      <c r="D31" s="1">
        <f t="shared" si="1"/>
        <v>0.29666011787819252</v>
      </c>
      <c r="E31" s="2">
        <v>595</v>
      </c>
      <c r="F31" s="2">
        <v>509</v>
      </c>
      <c r="G31" s="2">
        <v>76</v>
      </c>
      <c r="H31" s="2">
        <v>151</v>
      </c>
      <c r="I31" s="2">
        <v>27</v>
      </c>
      <c r="J31" s="2">
        <v>2</v>
      </c>
      <c r="K31" s="2">
        <v>24</v>
      </c>
      <c r="L31" s="2">
        <f t="shared" si="2"/>
        <v>254</v>
      </c>
      <c r="M31" s="2">
        <v>89</v>
      </c>
      <c r="N31" s="2">
        <v>70</v>
      </c>
      <c r="O31" s="2">
        <v>7</v>
      </c>
      <c r="P31" s="2">
        <v>8</v>
      </c>
      <c r="Q31" s="1">
        <f t="shared" si="3"/>
        <v>0.38383838383838381</v>
      </c>
      <c r="R31" s="1">
        <f t="shared" si="4"/>
        <v>0.49901768172888017</v>
      </c>
    </row>
    <row r="32" spans="1:18">
      <c r="A32" s="4">
        <f t="shared" si="0"/>
        <v>25</v>
      </c>
      <c r="B32" s="3" t="s">
        <v>8</v>
      </c>
      <c r="C32" s="3" t="s">
        <v>7</v>
      </c>
      <c r="D32" s="1">
        <f t="shared" si="1"/>
        <v>0.25324675324675322</v>
      </c>
      <c r="E32" s="2">
        <v>530</v>
      </c>
      <c r="F32" s="2">
        <v>462</v>
      </c>
      <c r="G32" s="2">
        <v>64</v>
      </c>
      <c r="H32" s="2">
        <v>117</v>
      </c>
      <c r="I32" s="2">
        <v>15</v>
      </c>
      <c r="J32" s="2">
        <v>1</v>
      </c>
      <c r="K32" s="2">
        <v>0</v>
      </c>
      <c r="L32" s="2">
        <f t="shared" si="2"/>
        <v>134</v>
      </c>
      <c r="M32" s="2">
        <v>20</v>
      </c>
      <c r="N32" s="2">
        <v>49</v>
      </c>
      <c r="O32" s="2">
        <v>4</v>
      </c>
      <c r="P32" s="2">
        <v>1</v>
      </c>
      <c r="Q32" s="1">
        <f t="shared" si="3"/>
        <v>0.32945736434108525</v>
      </c>
      <c r="R32" s="1">
        <f t="shared" si="4"/>
        <v>0.29004329004329005</v>
      </c>
    </row>
    <row r="33" spans="1:18">
      <c r="A33" s="4">
        <f t="shared" si="0"/>
        <v>16</v>
      </c>
      <c r="B33" s="3" t="s">
        <v>6</v>
      </c>
      <c r="C33" s="3" t="s">
        <v>0</v>
      </c>
      <c r="D33" s="1">
        <f t="shared" si="1"/>
        <v>0.28205128205128205</v>
      </c>
      <c r="E33" s="2">
        <v>541</v>
      </c>
      <c r="F33" s="2">
        <v>468</v>
      </c>
      <c r="G33" s="2">
        <v>57</v>
      </c>
      <c r="H33" s="2">
        <v>132</v>
      </c>
      <c r="I33" s="2">
        <v>21</v>
      </c>
      <c r="J33" s="2">
        <v>0</v>
      </c>
      <c r="K33" s="2">
        <v>22</v>
      </c>
      <c r="L33" s="2">
        <f t="shared" si="2"/>
        <v>219</v>
      </c>
      <c r="M33" s="2">
        <v>72</v>
      </c>
      <c r="N33" s="2">
        <v>67</v>
      </c>
      <c r="O33" s="2">
        <v>5</v>
      </c>
      <c r="P33" s="2">
        <v>1</v>
      </c>
      <c r="Q33" s="1">
        <f t="shared" si="3"/>
        <v>0.37707948243992606</v>
      </c>
      <c r="R33" s="1">
        <f t="shared" si="4"/>
        <v>0.46794871794871795</v>
      </c>
    </row>
    <row r="34" spans="1:18">
      <c r="A34" s="4">
        <f t="shared" si="0"/>
        <v>5</v>
      </c>
      <c r="B34" s="3" t="s">
        <v>5</v>
      </c>
      <c r="C34" s="3" t="s">
        <v>4</v>
      </c>
      <c r="D34" s="1">
        <f t="shared" si="1"/>
        <v>0.31372549019607843</v>
      </c>
      <c r="E34" s="2">
        <v>593</v>
      </c>
      <c r="F34" s="2">
        <v>510</v>
      </c>
      <c r="G34" s="2">
        <v>71</v>
      </c>
      <c r="H34" s="2">
        <v>160</v>
      </c>
      <c r="I34" s="2">
        <v>31</v>
      </c>
      <c r="J34" s="2">
        <v>3</v>
      </c>
      <c r="K34" s="2">
        <v>9</v>
      </c>
      <c r="L34" s="2">
        <f t="shared" si="2"/>
        <v>224</v>
      </c>
      <c r="M34" s="2">
        <v>67</v>
      </c>
      <c r="N34" s="2">
        <v>47</v>
      </c>
      <c r="O34" s="2">
        <v>6</v>
      </c>
      <c r="P34" s="2">
        <v>8</v>
      </c>
      <c r="Q34" s="1">
        <f t="shared" si="3"/>
        <v>0.37302977232924694</v>
      </c>
      <c r="R34" s="1">
        <f t="shared" si="4"/>
        <v>0.4392156862745098</v>
      </c>
    </row>
    <row r="35" spans="1:18">
      <c r="A35" s="4">
        <f t="shared" si="0"/>
        <v>4</v>
      </c>
      <c r="B35" s="3" t="s">
        <v>3</v>
      </c>
      <c r="C35" s="3" t="s">
        <v>2</v>
      </c>
      <c r="D35" s="1">
        <f t="shared" si="1"/>
        <v>0.31653225806451613</v>
      </c>
      <c r="E35" s="2">
        <v>564</v>
      </c>
      <c r="F35" s="2">
        <v>496</v>
      </c>
      <c r="G35" s="2">
        <v>87</v>
      </c>
      <c r="H35" s="2">
        <v>157</v>
      </c>
      <c r="I35" s="2">
        <v>28</v>
      </c>
      <c r="J35" s="2">
        <v>2</v>
      </c>
      <c r="K35" s="2">
        <v>35</v>
      </c>
      <c r="L35" s="2">
        <f t="shared" si="2"/>
        <v>294</v>
      </c>
      <c r="M35" s="2">
        <v>100</v>
      </c>
      <c r="N35" s="2">
        <v>58</v>
      </c>
      <c r="O35" s="2">
        <v>6</v>
      </c>
      <c r="P35" s="2">
        <v>4</v>
      </c>
      <c r="Q35" s="1">
        <f t="shared" si="3"/>
        <v>0.39184397163120566</v>
      </c>
      <c r="R35" s="1">
        <f t="shared" si="4"/>
        <v>0.592741935483871</v>
      </c>
    </row>
    <row r="36" spans="1:18">
      <c r="A36" s="4">
        <f t="shared" si="0"/>
        <v>23</v>
      </c>
      <c r="B36" s="3" t="s">
        <v>1</v>
      </c>
      <c r="C36" s="3" t="s">
        <v>0</v>
      </c>
      <c r="D36" s="1">
        <f t="shared" si="1"/>
        <v>0.25503355704697989</v>
      </c>
      <c r="E36" s="2">
        <v>540</v>
      </c>
      <c r="F36" s="2">
        <v>447</v>
      </c>
      <c r="G36" s="2">
        <v>76</v>
      </c>
      <c r="H36" s="2">
        <v>114</v>
      </c>
      <c r="I36" s="2">
        <v>10</v>
      </c>
      <c r="J36" s="2">
        <v>2</v>
      </c>
      <c r="K36" s="2">
        <v>0</v>
      </c>
      <c r="L36" s="2">
        <f t="shared" si="2"/>
        <v>128</v>
      </c>
      <c r="M36" s="2">
        <v>30</v>
      </c>
      <c r="N36" s="2">
        <v>52</v>
      </c>
      <c r="O36" s="2">
        <v>22</v>
      </c>
      <c r="P36" s="2">
        <v>2</v>
      </c>
      <c r="Q36" s="1">
        <f t="shared" si="3"/>
        <v>0.35946462715105165</v>
      </c>
      <c r="R36" s="1">
        <f t="shared" si="4"/>
        <v>0.28635346756152125</v>
      </c>
    </row>
  </sheetData>
  <mergeCells count="7">
    <mergeCell ref="P3:P4"/>
    <mergeCell ref="K5:L5"/>
    <mergeCell ref="K6:L6"/>
    <mergeCell ref="K3:L4"/>
    <mergeCell ref="M3:M4"/>
    <mergeCell ref="N3:N4"/>
    <mergeCell ref="O3:O4"/>
  </mergeCells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L20"/>
  <sheetViews>
    <sheetView workbookViewId="0"/>
  </sheetViews>
  <sheetFormatPr defaultRowHeight="13.5"/>
  <cols>
    <col min="2" max="2" width="17.25" bestFit="1" customWidth="1"/>
    <col min="10" max="10" width="17.25" bestFit="1" customWidth="1"/>
  </cols>
  <sheetData>
    <row r="1" spans="1:12" ht="17.25">
      <c r="A1" s="40" t="s">
        <v>117</v>
      </c>
    </row>
    <row r="2" spans="1:12" ht="14.25" thickBot="1"/>
    <row r="3" spans="1:12" ht="19.5" thickBot="1">
      <c r="A3" s="39" t="s">
        <v>116</v>
      </c>
      <c r="B3" s="38">
        <f>SUM(G7:G11)</f>
        <v>398426</v>
      </c>
    </row>
    <row r="4" spans="1:12">
      <c r="F4" s="37" t="s">
        <v>115</v>
      </c>
      <c r="G4" s="36">
        <v>0.05</v>
      </c>
    </row>
    <row r="5" spans="1:12">
      <c r="A5" t="s">
        <v>114</v>
      </c>
      <c r="I5" t="s">
        <v>113</v>
      </c>
    </row>
    <row r="6" spans="1:12">
      <c r="A6" s="35" t="s">
        <v>109</v>
      </c>
      <c r="B6" s="35" t="s">
        <v>108</v>
      </c>
      <c r="C6" s="35" t="s">
        <v>107</v>
      </c>
      <c r="D6" s="35" t="s">
        <v>106</v>
      </c>
      <c r="E6" s="35" t="s">
        <v>112</v>
      </c>
      <c r="F6" s="35" t="s">
        <v>111</v>
      </c>
      <c r="G6" s="35" t="s">
        <v>110</v>
      </c>
      <c r="I6" s="34" t="s">
        <v>109</v>
      </c>
      <c r="J6" s="34" t="s">
        <v>108</v>
      </c>
      <c r="K6" s="34" t="s">
        <v>107</v>
      </c>
      <c r="L6" s="34" t="s">
        <v>106</v>
      </c>
    </row>
    <row r="7" spans="1:12">
      <c r="A7" s="33" t="s">
        <v>95</v>
      </c>
      <c r="B7" s="33" t="str">
        <f>VLOOKUP(A7,$I$7:$L$20,2)</f>
        <v>プラズマテレビ</v>
      </c>
      <c r="C7" s="32">
        <f>VLOOKUP(A7,$I$7:$L$20,3,)</f>
        <v>166500</v>
      </c>
      <c r="D7" s="42">
        <f>VLOOKUP(A7,$I$7:$L$20,4,)</f>
        <v>0.08</v>
      </c>
      <c r="E7" s="32">
        <f>C7*(1-D7)</f>
        <v>153180</v>
      </c>
      <c r="F7" s="32">
        <f>ROUNDDOWN(E7*$G$4,0)</f>
        <v>7659</v>
      </c>
      <c r="G7" s="31">
        <f>SUM(E7:F7)</f>
        <v>160839</v>
      </c>
      <c r="I7" s="30" t="s">
        <v>105</v>
      </c>
      <c r="J7" s="30" t="s">
        <v>103</v>
      </c>
      <c r="K7" s="29">
        <v>228000</v>
      </c>
      <c r="L7" s="28">
        <v>7.0000000000000007E-2</v>
      </c>
    </row>
    <row r="8" spans="1:12">
      <c r="A8" s="33" t="s">
        <v>101</v>
      </c>
      <c r="B8" s="33" t="str">
        <f t="shared" ref="B8:B11" si="0">VLOOKUP(A8,$I$7:$L$20,2)</f>
        <v>オーブンレンジ</v>
      </c>
      <c r="C8" s="32">
        <f t="shared" ref="C8:C11" si="1">VLOOKUP(A8,$I$7:$L$20,3,)</f>
        <v>13000</v>
      </c>
      <c r="D8" s="42">
        <f t="shared" ref="D8:D11" si="2">VLOOKUP(A8,$I$7:$L$20,4,)</f>
        <v>0.1</v>
      </c>
      <c r="E8" s="32">
        <f t="shared" ref="E8:E11" si="3">C8*(1-D8)</f>
        <v>11700</v>
      </c>
      <c r="F8" s="32">
        <f t="shared" ref="F8:F11" si="4">ROUNDDOWN(E8*$G$4,0)</f>
        <v>585</v>
      </c>
      <c r="G8" s="31">
        <f t="shared" ref="G8:G11" si="5">SUM(E8:F8)</f>
        <v>12285</v>
      </c>
      <c r="I8" s="30" t="s">
        <v>104</v>
      </c>
      <c r="J8" s="30" t="s">
        <v>103</v>
      </c>
      <c r="K8" s="29">
        <v>224800</v>
      </c>
      <c r="L8" s="28">
        <v>7.0000000000000007E-2</v>
      </c>
    </row>
    <row r="9" spans="1:12">
      <c r="A9" s="33" t="s">
        <v>98</v>
      </c>
      <c r="B9" s="33" t="str">
        <f t="shared" si="0"/>
        <v>ノートパソコン</v>
      </c>
      <c r="C9" s="32">
        <f t="shared" si="1"/>
        <v>142000</v>
      </c>
      <c r="D9" s="42">
        <f t="shared" si="2"/>
        <v>0.05</v>
      </c>
      <c r="E9" s="32">
        <f t="shared" si="3"/>
        <v>134900</v>
      </c>
      <c r="F9" s="32">
        <f t="shared" si="4"/>
        <v>6745</v>
      </c>
      <c r="G9" s="31">
        <f t="shared" si="5"/>
        <v>141645</v>
      </c>
      <c r="I9" s="30" t="s">
        <v>102</v>
      </c>
      <c r="J9" s="30" t="s">
        <v>100</v>
      </c>
      <c r="K9" s="29">
        <v>13800</v>
      </c>
      <c r="L9" s="28">
        <v>0.1</v>
      </c>
    </row>
    <row r="10" spans="1:12">
      <c r="A10" s="33" t="s">
        <v>92</v>
      </c>
      <c r="B10" s="33" t="str">
        <f t="shared" si="0"/>
        <v>冷蔵庫</v>
      </c>
      <c r="C10" s="32">
        <f t="shared" si="1"/>
        <v>59800</v>
      </c>
      <c r="D10" s="42">
        <f t="shared" si="2"/>
        <v>0.1</v>
      </c>
      <c r="E10" s="32">
        <f t="shared" si="3"/>
        <v>53820</v>
      </c>
      <c r="F10" s="32">
        <f t="shared" si="4"/>
        <v>2691</v>
      </c>
      <c r="G10" s="31">
        <f t="shared" si="5"/>
        <v>56511</v>
      </c>
      <c r="I10" s="30" t="s">
        <v>101</v>
      </c>
      <c r="J10" s="30" t="s">
        <v>100</v>
      </c>
      <c r="K10" s="29">
        <v>13000</v>
      </c>
      <c r="L10" s="28">
        <v>0.1</v>
      </c>
    </row>
    <row r="11" spans="1:12">
      <c r="A11" s="33" t="s">
        <v>88</v>
      </c>
      <c r="B11" s="33" t="str">
        <f t="shared" si="0"/>
        <v>乾燥機能付洗濯機</v>
      </c>
      <c r="C11" s="32">
        <f t="shared" si="1"/>
        <v>27800</v>
      </c>
      <c r="D11" s="42">
        <f t="shared" si="2"/>
        <v>7.0000000000000007E-2</v>
      </c>
      <c r="E11" s="32">
        <f t="shared" si="3"/>
        <v>25854</v>
      </c>
      <c r="F11" s="32">
        <f t="shared" si="4"/>
        <v>1292</v>
      </c>
      <c r="G11" s="31">
        <f t="shared" si="5"/>
        <v>27146</v>
      </c>
      <c r="I11" s="30" t="s">
        <v>99</v>
      </c>
      <c r="J11" s="30" t="s">
        <v>97</v>
      </c>
      <c r="K11" s="29">
        <v>129000</v>
      </c>
      <c r="L11" s="28">
        <v>0.05</v>
      </c>
    </row>
    <row r="12" spans="1:12">
      <c r="I12" s="30" t="s">
        <v>98</v>
      </c>
      <c r="J12" s="30" t="s">
        <v>97</v>
      </c>
      <c r="K12" s="29">
        <v>142000</v>
      </c>
      <c r="L12" s="28">
        <v>0.05</v>
      </c>
    </row>
    <row r="13" spans="1:12">
      <c r="I13" s="30" t="s">
        <v>96</v>
      </c>
      <c r="J13" s="30" t="s">
        <v>94</v>
      </c>
      <c r="K13" s="29">
        <v>147600</v>
      </c>
      <c r="L13" s="28">
        <v>0.08</v>
      </c>
    </row>
    <row r="14" spans="1:12">
      <c r="I14" s="30" t="s">
        <v>95</v>
      </c>
      <c r="J14" s="30" t="s">
        <v>94</v>
      </c>
      <c r="K14" s="29">
        <v>166500</v>
      </c>
      <c r="L14" s="28">
        <v>0.08</v>
      </c>
    </row>
    <row r="15" spans="1:12">
      <c r="I15" s="30" t="s">
        <v>93</v>
      </c>
      <c r="J15" s="30" t="s">
        <v>91</v>
      </c>
      <c r="K15" s="29">
        <v>48100</v>
      </c>
      <c r="L15" s="28">
        <v>0.1</v>
      </c>
    </row>
    <row r="16" spans="1:12">
      <c r="I16" s="30" t="s">
        <v>92</v>
      </c>
      <c r="J16" s="30" t="s">
        <v>91</v>
      </c>
      <c r="K16" s="29">
        <v>59800</v>
      </c>
      <c r="L16" s="28">
        <v>0.1</v>
      </c>
    </row>
    <row r="17" spans="9:12">
      <c r="I17" s="30" t="s">
        <v>90</v>
      </c>
      <c r="J17" s="30" t="s">
        <v>85</v>
      </c>
      <c r="K17" s="29">
        <v>25800</v>
      </c>
      <c r="L17" s="28">
        <v>7.0000000000000007E-2</v>
      </c>
    </row>
    <row r="18" spans="9:12">
      <c r="I18" s="30" t="s">
        <v>89</v>
      </c>
      <c r="J18" s="30" t="s">
        <v>85</v>
      </c>
      <c r="K18" s="29">
        <v>28800</v>
      </c>
      <c r="L18" s="28">
        <v>7.0000000000000007E-2</v>
      </c>
    </row>
    <row r="19" spans="9:12">
      <c r="I19" s="30" t="s">
        <v>88</v>
      </c>
      <c r="J19" s="30" t="s">
        <v>87</v>
      </c>
      <c r="K19" s="29">
        <v>27800</v>
      </c>
      <c r="L19" s="28">
        <v>7.0000000000000007E-2</v>
      </c>
    </row>
    <row r="20" spans="9:12">
      <c r="I20" s="30" t="s">
        <v>86</v>
      </c>
      <c r="J20" s="30" t="s">
        <v>85</v>
      </c>
      <c r="K20" s="29">
        <v>28800</v>
      </c>
      <c r="L20" s="28">
        <v>7.0000000000000007E-2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0"/>
  <sheetViews>
    <sheetView workbookViewId="0"/>
  </sheetViews>
  <sheetFormatPr defaultRowHeight="13.5"/>
  <cols>
    <col min="2" max="2" width="17.25" customWidth="1"/>
    <col min="10" max="10" width="17.25" bestFit="1" customWidth="1"/>
  </cols>
  <sheetData>
    <row r="1" spans="1:12" ht="17.25">
      <c r="A1" s="40" t="s">
        <v>117</v>
      </c>
    </row>
    <row r="2" spans="1:12" ht="14.25" thickBot="1"/>
    <row r="3" spans="1:12" ht="19.5" thickBot="1">
      <c r="A3" s="39" t="s">
        <v>116</v>
      </c>
      <c r="B3" s="38">
        <f>SUM(G7:G11)</f>
        <v>487893</v>
      </c>
    </row>
    <row r="4" spans="1:12">
      <c r="F4" s="37" t="s">
        <v>115</v>
      </c>
      <c r="G4" s="36">
        <v>0.05</v>
      </c>
    </row>
    <row r="5" spans="1:12">
      <c r="A5" t="s">
        <v>114</v>
      </c>
      <c r="I5" t="s">
        <v>113</v>
      </c>
    </row>
    <row r="6" spans="1:12">
      <c r="A6" s="35" t="s">
        <v>109</v>
      </c>
      <c r="B6" s="35" t="s">
        <v>108</v>
      </c>
      <c r="C6" s="35" t="s">
        <v>107</v>
      </c>
      <c r="D6" s="35" t="s">
        <v>106</v>
      </c>
      <c r="E6" s="35" t="s">
        <v>112</v>
      </c>
      <c r="F6" s="35" t="s">
        <v>111</v>
      </c>
      <c r="G6" s="35" t="s">
        <v>110</v>
      </c>
      <c r="I6" s="34" t="s">
        <v>109</v>
      </c>
      <c r="J6" s="34" t="s">
        <v>108</v>
      </c>
      <c r="K6" s="34" t="s">
        <v>107</v>
      </c>
      <c r="L6" s="34" t="s">
        <v>106</v>
      </c>
    </row>
    <row r="7" spans="1:12">
      <c r="A7" s="33" t="s">
        <v>95</v>
      </c>
      <c r="B7" s="33" t="str">
        <f>VLOOKUP(A7,$I$7:$L$20,2)</f>
        <v>プラズマテレビ</v>
      </c>
      <c r="C7" s="32">
        <f>VLOOKUP(A7,$I$7:$L$20,3)</f>
        <v>166500</v>
      </c>
      <c r="D7" s="62">
        <f>VLOOKUP(A7,$I$7:$L$20,4)</f>
        <v>0.08</v>
      </c>
      <c r="E7" s="32">
        <f>C7*(1-D7)</f>
        <v>153180</v>
      </c>
      <c r="F7" s="32">
        <f>ROUNDDOWN(E7*$G$4,0)</f>
        <v>7659</v>
      </c>
      <c r="G7" s="31">
        <f>E7+F7</f>
        <v>160839</v>
      </c>
      <c r="I7" s="30" t="s">
        <v>105</v>
      </c>
      <c r="J7" s="30" t="s">
        <v>103</v>
      </c>
      <c r="K7" s="29">
        <v>228000</v>
      </c>
      <c r="L7" s="28">
        <v>7.0000000000000007E-2</v>
      </c>
    </row>
    <row r="8" spans="1:12">
      <c r="A8" s="33" t="s">
        <v>101</v>
      </c>
      <c r="B8" s="33" t="str">
        <f>VLOOKUP(A8,$I$7:$L$20,2)</f>
        <v>オーブンレンジ</v>
      </c>
      <c r="C8" s="32">
        <f>VLOOKUP(A8,$I$7:$L$20,3)</f>
        <v>13000</v>
      </c>
      <c r="D8" s="62">
        <f>VLOOKUP(A8,$I$7:$L$20,4)</f>
        <v>0.1</v>
      </c>
      <c r="E8" s="32">
        <f t="shared" ref="E8:E11" si="0">C8*(1-D8)</f>
        <v>11700</v>
      </c>
      <c r="F8" s="32">
        <f>ROUNDDOWN(E8*$G$4,0)</f>
        <v>585</v>
      </c>
      <c r="G8" s="31">
        <f t="shared" ref="G8:G11" si="1">E8+F8</f>
        <v>12285</v>
      </c>
      <c r="I8" s="30" t="s">
        <v>104</v>
      </c>
      <c r="J8" s="30" t="s">
        <v>103</v>
      </c>
      <c r="K8" s="29">
        <v>224800</v>
      </c>
      <c r="L8" s="28">
        <v>7.0000000000000007E-2</v>
      </c>
    </row>
    <row r="9" spans="1:12">
      <c r="A9" s="33" t="s">
        <v>98</v>
      </c>
      <c r="B9" s="33" t="str">
        <f>VLOOKUP(A9,$I$7:$L$20,2)</f>
        <v>ノートパソコン</v>
      </c>
      <c r="C9" s="32">
        <f>VLOOKUP(A9,$I$7:$L$20,3)</f>
        <v>142000</v>
      </c>
      <c r="D9" s="62">
        <f>VLOOKUP(A9,$I$7:$L$20,4)</f>
        <v>0.05</v>
      </c>
      <c r="E9" s="32">
        <f t="shared" si="0"/>
        <v>134900</v>
      </c>
      <c r="F9" s="32">
        <f>ROUNDDOWN(E9*$G$4,0)</f>
        <v>6745</v>
      </c>
      <c r="G9" s="31">
        <f t="shared" si="1"/>
        <v>141645</v>
      </c>
      <c r="I9" s="30" t="s">
        <v>102</v>
      </c>
      <c r="J9" s="30" t="s">
        <v>100</v>
      </c>
      <c r="K9" s="29">
        <v>13800</v>
      </c>
      <c r="L9" s="28">
        <v>0.1</v>
      </c>
    </row>
    <row r="10" spans="1:12">
      <c r="A10" s="33"/>
      <c r="B10" s="33" t="str">
        <f>IF(A7="","",VLOOKUP(A7,$I$7:$L$20,2))</f>
        <v>プラズマテレビ</v>
      </c>
      <c r="C10" s="32">
        <f>VLOOKUP(A7,$I$7:$L$20,3)</f>
        <v>166500</v>
      </c>
      <c r="D10" s="62">
        <f>VLOOKUP(A7,$I$7:$L$20,4)</f>
        <v>0.08</v>
      </c>
      <c r="E10" s="32">
        <f t="shared" si="0"/>
        <v>153180</v>
      </c>
      <c r="F10" s="32">
        <f>ROUNDDOWN(E10*$G$4,0)</f>
        <v>7659</v>
      </c>
      <c r="G10" s="31">
        <f t="shared" si="1"/>
        <v>160839</v>
      </c>
      <c r="I10" s="30" t="s">
        <v>101</v>
      </c>
      <c r="J10" s="30" t="s">
        <v>100</v>
      </c>
      <c r="K10" s="29">
        <v>13000</v>
      </c>
      <c r="L10" s="28">
        <v>0.1</v>
      </c>
    </row>
    <row r="11" spans="1:12">
      <c r="A11" s="33"/>
      <c r="B11" s="33" t="str">
        <f>IF(A8="","",VLOOKUP(A8,$I$7:$L$20,2))</f>
        <v>オーブンレンジ</v>
      </c>
      <c r="C11" s="32">
        <f>VLOOKUP(A8,$I$7:$L$20,3)</f>
        <v>13000</v>
      </c>
      <c r="D11" s="62">
        <f>VLOOKUP(A8,$I$7:$L$20,4)</f>
        <v>0.1</v>
      </c>
      <c r="E11" s="32">
        <f t="shared" si="0"/>
        <v>11700</v>
      </c>
      <c r="F11" s="32">
        <f>ROUNDDOWN(E11*$G$4,0)</f>
        <v>585</v>
      </c>
      <c r="G11" s="31">
        <f t="shared" si="1"/>
        <v>12285</v>
      </c>
      <c r="I11" s="30" t="s">
        <v>99</v>
      </c>
      <c r="J11" s="30" t="s">
        <v>97</v>
      </c>
      <c r="K11" s="29">
        <v>129000</v>
      </c>
      <c r="L11" s="28">
        <v>0.05</v>
      </c>
    </row>
    <row r="12" spans="1:12">
      <c r="I12" s="30" t="s">
        <v>98</v>
      </c>
      <c r="J12" s="30" t="s">
        <v>97</v>
      </c>
      <c r="K12" s="29">
        <v>142000</v>
      </c>
      <c r="L12" s="28">
        <v>0.05</v>
      </c>
    </row>
    <row r="13" spans="1:12">
      <c r="I13" s="30" t="s">
        <v>96</v>
      </c>
      <c r="J13" s="30" t="s">
        <v>94</v>
      </c>
      <c r="K13" s="29">
        <v>147600</v>
      </c>
      <c r="L13" s="28">
        <v>0.08</v>
      </c>
    </row>
    <row r="14" spans="1:12">
      <c r="I14" s="30" t="s">
        <v>95</v>
      </c>
      <c r="J14" s="30" t="s">
        <v>94</v>
      </c>
      <c r="K14" s="29">
        <v>166500</v>
      </c>
      <c r="L14" s="28">
        <v>0.08</v>
      </c>
    </row>
    <row r="15" spans="1:12">
      <c r="I15" s="30" t="s">
        <v>93</v>
      </c>
      <c r="J15" s="30" t="s">
        <v>91</v>
      </c>
      <c r="K15" s="29">
        <v>48100</v>
      </c>
      <c r="L15" s="28">
        <v>0.1</v>
      </c>
    </row>
    <row r="16" spans="1:12">
      <c r="I16" s="30" t="s">
        <v>92</v>
      </c>
      <c r="J16" s="30" t="s">
        <v>91</v>
      </c>
      <c r="K16" s="29">
        <v>59800</v>
      </c>
      <c r="L16" s="28">
        <v>0.1</v>
      </c>
    </row>
    <row r="17" spans="9:12">
      <c r="I17" s="30" t="s">
        <v>90</v>
      </c>
      <c r="J17" s="30" t="s">
        <v>85</v>
      </c>
      <c r="K17" s="29">
        <v>25800</v>
      </c>
      <c r="L17" s="28">
        <v>7.0000000000000007E-2</v>
      </c>
    </row>
    <row r="18" spans="9:12">
      <c r="I18" s="30" t="s">
        <v>89</v>
      </c>
      <c r="J18" s="30" t="s">
        <v>85</v>
      </c>
      <c r="K18" s="29">
        <v>28800</v>
      </c>
      <c r="L18" s="28">
        <v>7.0000000000000007E-2</v>
      </c>
    </row>
    <row r="19" spans="9:12">
      <c r="I19" s="30" t="s">
        <v>88</v>
      </c>
      <c r="J19" s="30" t="s">
        <v>87</v>
      </c>
      <c r="K19" s="29">
        <v>27800</v>
      </c>
      <c r="L19" s="28">
        <v>7.0000000000000007E-2</v>
      </c>
    </row>
    <row r="20" spans="9:12">
      <c r="I20" s="30" t="s">
        <v>86</v>
      </c>
      <c r="J20" s="30" t="s">
        <v>85</v>
      </c>
      <c r="K20" s="29">
        <v>28800</v>
      </c>
      <c r="L20" s="28">
        <v>7.0000000000000007E-2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5"/>
  <sheetViews>
    <sheetView workbookViewId="0"/>
  </sheetViews>
  <sheetFormatPr defaultRowHeight="13.5"/>
  <cols>
    <col min="4" max="4" width="17.375" bestFit="1" customWidth="1"/>
    <col min="6" max="6" width="9.25" bestFit="1" customWidth="1"/>
    <col min="10" max="10" width="17.375" bestFit="1" customWidth="1"/>
  </cols>
  <sheetData>
    <row r="1" spans="1:11" ht="17.25">
      <c r="A1" s="49" t="s">
        <v>139</v>
      </c>
    </row>
    <row r="2" spans="1:11">
      <c r="D2" s="50" t="s">
        <v>140</v>
      </c>
      <c r="E2" s="125">
        <f>DATE(2008,10,1)</f>
        <v>39722</v>
      </c>
      <c r="F2" s="125"/>
    </row>
    <row r="3" spans="1:11">
      <c r="A3" s="51">
        <f>YEAR(E2)</f>
        <v>2008</v>
      </c>
      <c r="B3" t="s">
        <v>141</v>
      </c>
    </row>
    <row r="4" spans="1:11">
      <c r="A4" s="52">
        <f>MONTH(E2)</f>
        <v>10</v>
      </c>
      <c r="B4" t="s">
        <v>142</v>
      </c>
    </row>
    <row r="6" spans="1:11">
      <c r="A6" s="53" t="s">
        <v>143</v>
      </c>
      <c r="B6" s="53" t="s">
        <v>144</v>
      </c>
      <c r="C6" s="53" t="s">
        <v>145</v>
      </c>
      <c r="D6" s="53" t="s">
        <v>146</v>
      </c>
      <c r="E6" s="53" t="s">
        <v>147</v>
      </c>
      <c r="F6" s="53" t="s">
        <v>148</v>
      </c>
      <c r="G6" s="53" t="s">
        <v>149</v>
      </c>
      <c r="H6" s="54"/>
      <c r="I6" s="53" t="s">
        <v>145</v>
      </c>
      <c r="J6" s="53" t="s">
        <v>146</v>
      </c>
      <c r="K6" s="53" t="s">
        <v>150</v>
      </c>
    </row>
    <row r="7" spans="1:11">
      <c r="A7" s="55">
        <v>101</v>
      </c>
      <c r="B7" s="55">
        <v>20802</v>
      </c>
      <c r="C7" s="55">
        <f>VALUE(LEFT(B7))</f>
        <v>2</v>
      </c>
      <c r="D7" s="55" t="str">
        <f>VLOOKUP(C7,$I$7:$K$13,2)</f>
        <v>バリ島</v>
      </c>
      <c r="E7" s="56">
        <f>DATE($A$3,$A$4,MID(B7,2,2))</f>
        <v>39729</v>
      </c>
      <c r="F7" s="56">
        <f>E7+VLOOKUP(C7,$I$7:$K$13,3)</f>
        <v>39734</v>
      </c>
      <c r="G7" s="57">
        <f>VALUE(RIGHT(B7,2))</f>
        <v>2</v>
      </c>
      <c r="I7" s="58">
        <v>1</v>
      </c>
      <c r="J7" s="59" t="s">
        <v>151</v>
      </c>
      <c r="K7" s="60">
        <v>4</v>
      </c>
    </row>
    <row r="8" spans="1:11">
      <c r="A8" s="55">
        <v>102</v>
      </c>
      <c r="B8" s="55">
        <v>71104</v>
      </c>
      <c r="C8" s="55">
        <f t="shared" ref="C8:C14" si="0">VALUE(LEFT(B8))</f>
        <v>7</v>
      </c>
      <c r="D8" s="55" t="str">
        <f t="shared" ref="D8:D14" si="1">VLOOKUP(C8,$I$7:$K$13,2)</f>
        <v>バンコク・プーケット</v>
      </c>
      <c r="E8" s="56">
        <f t="shared" ref="E8:E14" si="2">DATE($A$3,$A$4,MID(B8,2,2))</f>
        <v>39732</v>
      </c>
      <c r="F8" s="56">
        <f t="shared" ref="F8:F14" si="3">E8+VLOOKUP(C8,$I$7:$K$13,3)</f>
        <v>39740</v>
      </c>
      <c r="G8" s="57">
        <f t="shared" ref="G8:G14" si="4">VALUE(RIGHT(B8,2))</f>
        <v>4</v>
      </c>
      <c r="I8" s="58">
        <v>2</v>
      </c>
      <c r="J8" s="59" t="s">
        <v>152</v>
      </c>
      <c r="K8" s="60">
        <v>5</v>
      </c>
    </row>
    <row r="9" spans="1:11">
      <c r="A9" s="55">
        <v>103</v>
      </c>
      <c r="B9" s="55">
        <v>11210</v>
      </c>
      <c r="C9" s="55">
        <f t="shared" si="0"/>
        <v>1</v>
      </c>
      <c r="D9" s="55" t="str">
        <f t="shared" si="1"/>
        <v>香港</v>
      </c>
      <c r="E9" s="56">
        <f t="shared" si="2"/>
        <v>39733</v>
      </c>
      <c r="F9" s="56">
        <f t="shared" si="3"/>
        <v>39737</v>
      </c>
      <c r="G9" s="57">
        <f t="shared" si="4"/>
        <v>10</v>
      </c>
      <c r="I9" s="58">
        <v>3</v>
      </c>
      <c r="J9" s="59" t="s">
        <v>153</v>
      </c>
      <c r="K9" s="60">
        <v>4</v>
      </c>
    </row>
    <row r="10" spans="1:11">
      <c r="A10" s="55">
        <v>104</v>
      </c>
      <c r="B10" s="55">
        <v>32012</v>
      </c>
      <c r="C10" s="55">
        <f t="shared" si="0"/>
        <v>3</v>
      </c>
      <c r="D10" s="55" t="str">
        <f t="shared" si="1"/>
        <v>ソウル</v>
      </c>
      <c r="E10" s="56">
        <f t="shared" si="2"/>
        <v>39741</v>
      </c>
      <c r="F10" s="56">
        <f t="shared" si="3"/>
        <v>39745</v>
      </c>
      <c r="G10" s="57">
        <f t="shared" si="4"/>
        <v>12</v>
      </c>
      <c r="I10" s="58">
        <v>4</v>
      </c>
      <c r="J10" s="59" t="s">
        <v>154</v>
      </c>
      <c r="K10" s="60">
        <v>6</v>
      </c>
    </row>
    <row r="11" spans="1:11">
      <c r="A11" s="55">
        <v>105</v>
      </c>
      <c r="B11" s="55">
        <v>61704</v>
      </c>
      <c r="C11" s="55">
        <f t="shared" si="0"/>
        <v>6</v>
      </c>
      <c r="D11" s="55" t="str">
        <f t="shared" si="1"/>
        <v>トルコ（パムッカレ）</v>
      </c>
      <c r="E11" s="56">
        <f t="shared" si="2"/>
        <v>39738</v>
      </c>
      <c r="F11" s="56">
        <f t="shared" si="3"/>
        <v>39743</v>
      </c>
      <c r="G11" s="57">
        <f t="shared" si="4"/>
        <v>4</v>
      </c>
      <c r="I11" s="58">
        <v>5</v>
      </c>
      <c r="J11" s="59" t="s">
        <v>155</v>
      </c>
      <c r="K11" s="60">
        <v>5</v>
      </c>
    </row>
    <row r="12" spans="1:11">
      <c r="A12" s="55">
        <v>106</v>
      </c>
      <c r="B12" s="55">
        <v>11204</v>
      </c>
      <c r="C12" s="55">
        <f t="shared" si="0"/>
        <v>1</v>
      </c>
      <c r="D12" s="55" t="str">
        <f t="shared" si="1"/>
        <v>香港</v>
      </c>
      <c r="E12" s="56">
        <f t="shared" si="2"/>
        <v>39733</v>
      </c>
      <c r="F12" s="56">
        <f t="shared" si="3"/>
        <v>39737</v>
      </c>
      <c r="G12" s="57">
        <f t="shared" si="4"/>
        <v>4</v>
      </c>
      <c r="I12" s="58">
        <v>6</v>
      </c>
      <c r="J12" s="59" t="s">
        <v>156</v>
      </c>
      <c r="K12" s="60">
        <v>5</v>
      </c>
    </row>
    <row r="13" spans="1:11">
      <c r="A13" s="55">
        <v>107</v>
      </c>
      <c r="B13" s="55">
        <v>61002</v>
      </c>
      <c r="C13" s="55">
        <f t="shared" si="0"/>
        <v>6</v>
      </c>
      <c r="D13" s="55" t="str">
        <f t="shared" si="1"/>
        <v>トルコ（パムッカレ）</v>
      </c>
      <c r="E13" s="56">
        <f t="shared" si="2"/>
        <v>39731</v>
      </c>
      <c r="F13" s="56">
        <f t="shared" si="3"/>
        <v>39736</v>
      </c>
      <c r="G13" s="57">
        <f t="shared" si="4"/>
        <v>2</v>
      </c>
      <c r="I13" s="58">
        <v>7</v>
      </c>
      <c r="J13" s="59" t="s">
        <v>157</v>
      </c>
      <c r="K13" s="60">
        <v>8</v>
      </c>
    </row>
    <row r="14" spans="1:11">
      <c r="A14" s="55">
        <v>108</v>
      </c>
      <c r="B14" s="55">
        <v>11503</v>
      </c>
      <c r="C14" s="55">
        <f t="shared" si="0"/>
        <v>1</v>
      </c>
      <c r="D14" s="55" t="str">
        <f t="shared" si="1"/>
        <v>香港</v>
      </c>
      <c r="E14" s="56">
        <f t="shared" si="2"/>
        <v>39736</v>
      </c>
      <c r="F14" s="56">
        <f t="shared" si="3"/>
        <v>39740</v>
      </c>
      <c r="G14" s="57">
        <f t="shared" si="4"/>
        <v>3</v>
      </c>
    </row>
    <row r="15" spans="1:11">
      <c r="A15" s="61"/>
    </row>
  </sheetData>
  <mergeCells count="1">
    <mergeCell ref="E2:F2"/>
  </mergeCells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5"/>
  <sheetViews>
    <sheetView workbookViewId="0"/>
  </sheetViews>
  <sheetFormatPr defaultRowHeight="13.5"/>
  <cols>
    <col min="2" max="2" width="12.75" customWidth="1"/>
    <col min="3" max="3" width="9" customWidth="1"/>
  </cols>
  <sheetData>
    <row r="1" spans="1:6" ht="18.75">
      <c r="A1" s="67" t="s">
        <v>176</v>
      </c>
    </row>
    <row r="2" spans="1:6">
      <c r="E2" s="130" t="s">
        <v>175</v>
      </c>
      <c r="F2" s="130"/>
    </row>
    <row r="3" spans="1:6">
      <c r="A3" s="133" t="s">
        <v>141</v>
      </c>
      <c r="B3" s="131" t="s">
        <v>174</v>
      </c>
      <c r="C3" s="127" t="s">
        <v>173</v>
      </c>
      <c r="D3" s="128"/>
      <c r="E3" s="128"/>
      <c r="F3" s="129"/>
    </row>
    <row r="4" spans="1:6" ht="41.25" thickBot="1">
      <c r="A4" s="134"/>
      <c r="B4" s="132"/>
      <c r="C4" s="73" t="s">
        <v>172</v>
      </c>
      <c r="D4" s="74" t="s">
        <v>171</v>
      </c>
      <c r="E4" s="74" t="s">
        <v>170</v>
      </c>
      <c r="F4" s="74" t="s">
        <v>169</v>
      </c>
    </row>
    <row r="5" spans="1:6">
      <c r="A5" s="135" t="s">
        <v>168</v>
      </c>
      <c r="B5" s="69" t="s">
        <v>165</v>
      </c>
      <c r="C5" s="68">
        <v>1108</v>
      </c>
      <c r="D5" s="68">
        <v>51035</v>
      </c>
      <c r="E5" s="65">
        <v>8</v>
      </c>
      <c r="F5" s="68">
        <f>SUM(C5:E5)</f>
        <v>52151</v>
      </c>
    </row>
    <row r="6" spans="1:6">
      <c r="A6" s="136"/>
      <c r="B6" s="46" t="s">
        <v>164</v>
      </c>
      <c r="C6" s="32">
        <v>1044</v>
      </c>
      <c r="D6" s="32">
        <v>57870</v>
      </c>
      <c r="E6" s="33">
        <v>10</v>
      </c>
      <c r="F6" s="68">
        <f t="shared" ref="F6:F9" si="0">SUM(C6:E6)</f>
        <v>58924</v>
      </c>
    </row>
    <row r="7" spans="1:6">
      <c r="A7" s="136"/>
      <c r="B7" s="46" t="s">
        <v>163</v>
      </c>
      <c r="C7" s="32">
        <v>2349</v>
      </c>
      <c r="D7" s="32">
        <v>72069</v>
      </c>
      <c r="E7" s="33">
        <v>31</v>
      </c>
      <c r="F7" s="68">
        <f t="shared" si="0"/>
        <v>74449</v>
      </c>
    </row>
    <row r="8" spans="1:6">
      <c r="A8" s="136"/>
      <c r="B8" s="46" t="s">
        <v>162</v>
      </c>
      <c r="C8" s="32">
        <v>4962</v>
      </c>
      <c r="D8" s="32">
        <v>77402</v>
      </c>
      <c r="E8" s="33">
        <v>14</v>
      </c>
      <c r="F8" s="68">
        <f t="shared" si="0"/>
        <v>82378</v>
      </c>
    </row>
    <row r="9" spans="1:6">
      <c r="A9" s="136"/>
      <c r="B9" s="46" t="s">
        <v>116</v>
      </c>
      <c r="C9" s="32">
        <f>SUM(C5:C8)</f>
        <v>9463</v>
      </c>
      <c r="D9" s="32">
        <f t="shared" ref="D9:E9" si="1">SUM(D5:D8)</f>
        <v>258376</v>
      </c>
      <c r="E9" s="33">
        <f t="shared" si="1"/>
        <v>63</v>
      </c>
      <c r="F9" s="68">
        <f t="shared" si="0"/>
        <v>267902</v>
      </c>
    </row>
    <row r="10" spans="1:6">
      <c r="A10" s="136"/>
      <c r="B10" s="46" t="s">
        <v>161</v>
      </c>
      <c r="C10" s="41">
        <f>C9/$F9</f>
        <v>3.5322617972243585E-2</v>
      </c>
      <c r="D10" s="41">
        <f t="shared" ref="D10:F10" si="2">D9/$F9</f>
        <v>0.96444222140932134</v>
      </c>
      <c r="E10" s="41">
        <f t="shared" si="2"/>
        <v>2.351606184350994E-4</v>
      </c>
      <c r="F10" s="41">
        <f t="shared" si="2"/>
        <v>1</v>
      </c>
    </row>
    <row r="11" spans="1:6">
      <c r="A11" s="126" t="s">
        <v>167</v>
      </c>
      <c r="B11" s="75" t="s">
        <v>165</v>
      </c>
      <c r="C11" s="76">
        <v>5916</v>
      </c>
      <c r="D11" s="76">
        <v>83031</v>
      </c>
      <c r="E11" s="77">
        <v>17</v>
      </c>
      <c r="F11" s="76">
        <f>SUM(C11:E11)</f>
        <v>88964</v>
      </c>
    </row>
    <row r="12" spans="1:6">
      <c r="A12" s="126"/>
      <c r="B12" s="75" t="s">
        <v>164</v>
      </c>
      <c r="C12" s="76">
        <v>5940</v>
      </c>
      <c r="D12" s="76">
        <v>84553</v>
      </c>
      <c r="E12" s="77">
        <v>0</v>
      </c>
      <c r="F12" s="76">
        <f t="shared" ref="F12:F15" si="3">SUM(C12:E12)</f>
        <v>90493</v>
      </c>
    </row>
    <row r="13" spans="1:6">
      <c r="A13" s="126"/>
      <c r="B13" s="75" t="s">
        <v>163</v>
      </c>
      <c r="C13" s="76">
        <v>5732</v>
      </c>
      <c r="D13" s="76">
        <v>86205</v>
      </c>
      <c r="E13" s="77">
        <v>2</v>
      </c>
      <c r="F13" s="71">
        <f t="shared" si="3"/>
        <v>91939</v>
      </c>
    </row>
    <row r="14" spans="1:6">
      <c r="A14" s="126"/>
      <c r="B14" s="75" t="s">
        <v>162</v>
      </c>
      <c r="C14" s="76">
        <v>6314</v>
      </c>
      <c r="D14" s="76">
        <v>90352</v>
      </c>
      <c r="E14" s="77">
        <v>0</v>
      </c>
      <c r="F14" s="71">
        <f t="shared" si="3"/>
        <v>96666</v>
      </c>
    </row>
    <row r="15" spans="1:6">
      <c r="A15" s="126"/>
      <c r="B15" s="75" t="s">
        <v>116</v>
      </c>
      <c r="C15" s="76">
        <f>SUM(C11:C14)</f>
        <v>23902</v>
      </c>
      <c r="D15" s="76">
        <f t="shared" ref="D15:E15" si="4">SUM(D11:D14)</f>
        <v>344141</v>
      </c>
      <c r="E15" s="76">
        <f t="shared" si="4"/>
        <v>19</v>
      </c>
      <c r="F15" s="76">
        <f t="shared" si="3"/>
        <v>368062</v>
      </c>
    </row>
    <row r="16" spans="1:6" ht="14.25" thickBot="1">
      <c r="A16" s="137"/>
      <c r="B16" s="78" t="s">
        <v>161</v>
      </c>
      <c r="C16" s="79">
        <f>C15/$F15</f>
        <v>6.4940145953670855E-2</v>
      </c>
      <c r="D16" s="79">
        <f t="shared" ref="D16" si="5">D15/$F15</f>
        <v>0.93500823230868713</v>
      </c>
      <c r="E16" s="79">
        <f t="shared" ref="E16" si="6">E15/$F15</f>
        <v>5.16217376420277E-5</v>
      </c>
      <c r="F16" s="79">
        <f t="shared" ref="F16" si="7">F15/$F15</f>
        <v>1</v>
      </c>
    </row>
    <row r="17" spans="1:6" ht="14.25" thickTop="1">
      <c r="A17" s="135" t="s">
        <v>166</v>
      </c>
      <c r="B17" s="69" t="s">
        <v>165</v>
      </c>
      <c r="C17" s="32">
        <v>7380</v>
      </c>
      <c r="D17" s="32">
        <v>106911</v>
      </c>
      <c r="E17" s="33">
        <v>0</v>
      </c>
      <c r="F17" s="72">
        <f>SUM(C17:E17)</f>
        <v>114291</v>
      </c>
    </row>
    <row r="18" spans="1:6">
      <c r="A18" s="136"/>
      <c r="B18" s="46" t="s">
        <v>164</v>
      </c>
      <c r="C18" s="32">
        <v>6794</v>
      </c>
      <c r="D18" s="32">
        <v>104812</v>
      </c>
      <c r="E18" s="33">
        <v>9</v>
      </c>
      <c r="F18" s="72">
        <f t="shared" ref="F18:F21" si="8">SUM(C18:E18)</f>
        <v>111615</v>
      </c>
    </row>
    <row r="19" spans="1:6">
      <c r="A19" s="136"/>
      <c r="B19" s="46" t="s">
        <v>163</v>
      </c>
      <c r="C19" s="32">
        <v>8128</v>
      </c>
      <c r="D19" s="32">
        <v>113466</v>
      </c>
      <c r="E19" s="33">
        <v>7</v>
      </c>
      <c r="F19" s="72">
        <f t="shared" si="8"/>
        <v>121601</v>
      </c>
    </row>
    <row r="20" spans="1:6">
      <c r="A20" s="136"/>
      <c r="B20" s="46" t="s">
        <v>162</v>
      </c>
      <c r="C20" s="32">
        <v>8681</v>
      </c>
      <c r="D20" s="32">
        <v>108807</v>
      </c>
      <c r="E20" s="33">
        <v>0</v>
      </c>
      <c r="F20" s="72">
        <f t="shared" si="8"/>
        <v>117488</v>
      </c>
    </row>
    <row r="21" spans="1:6">
      <c r="A21" s="136"/>
      <c r="B21" s="46" t="s">
        <v>116</v>
      </c>
      <c r="C21" s="44">
        <f>SUM(C17:C20)</f>
        <v>30983</v>
      </c>
      <c r="D21" s="44">
        <f t="shared" ref="D21:E21" si="9">SUM(D17:D20)</f>
        <v>433996</v>
      </c>
      <c r="E21" s="44">
        <f t="shared" si="9"/>
        <v>16</v>
      </c>
      <c r="F21" s="44">
        <f t="shared" si="8"/>
        <v>464995</v>
      </c>
    </row>
    <row r="22" spans="1:6">
      <c r="A22" s="136"/>
      <c r="B22" s="46" t="s">
        <v>161</v>
      </c>
      <c r="C22" s="41">
        <f>C21/$F21</f>
        <v>6.6630823987354704E-2</v>
      </c>
      <c r="D22" s="41">
        <f t="shared" ref="D22" si="10">D21/$F21</f>
        <v>0.93333476704050577</v>
      </c>
      <c r="E22" s="41">
        <f t="shared" ref="E22" si="11">E21/$F21</f>
        <v>3.4408972139485373E-5</v>
      </c>
      <c r="F22" s="41">
        <f t="shared" ref="F22" si="12">F21/$F21</f>
        <v>1</v>
      </c>
    </row>
    <row r="23" spans="1:6">
      <c r="A23" s="126" t="s">
        <v>160</v>
      </c>
      <c r="B23" s="126"/>
      <c r="C23" s="80">
        <f>AVERAGE(C5:C8,C11:C14,C17:C20)</f>
        <v>5362.333333333333</v>
      </c>
      <c r="D23" s="80">
        <f t="shared" ref="D23:F23" si="13">AVERAGE(D5:D8,D11:D14,D17:D20)</f>
        <v>86376.083333333328</v>
      </c>
      <c r="E23" s="80">
        <f t="shared" si="13"/>
        <v>8.1666666666666661</v>
      </c>
      <c r="F23" s="80">
        <f t="shared" si="13"/>
        <v>91746.583333333328</v>
      </c>
    </row>
    <row r="24" spans="1:6">
      <c r="A24" s="126" t="s">
        <v>159</v>
      </c>
      <c r="B24" s="126"/>
      <c r="C24" s="80">
        <f>MAX(C23,C5:C8,C11:C14,C17:C20)</f>
        <v>8681</v>
      </c>
      <c r="D24" s="80">
        <f t="shared" ref="D24:F24" si="14">MAX(D23,D5:D8,D11:D14,D17:D20)</f>
        <v>113466</v>
      </c>
      <c r="E24" s="80">
        <f t="shared" si="14"/>
        <v>31</v>
      </c>
      <c r="F24" s="80">
        <f t="shared" si="14"/>
        <v>121601</v>
      </c>
    </row>
    <row r="25" spans="1:6">
      <c r="A25" s="126" t="s">
        <v>158</v>
      </c>
      <c r="B25" s="126"/>
      <c r="C25" s="80">
        <f>MIN(C5:C8,C11:C14,C17:C20)</f>
        <v>1044</v>
      </c>
      <c r="D25" s="80">
        <f t="shared" ref="D25:F25" si="15">MIN(D5:D8,D11:D14,D17:D20)</f>
        <v>51035</v>
      </c>
      <c r="E25" s="80">
        <f t="shared" si="15"/>
        <v>0</v>
      </c>
      <c r="F25" s="80">
        <f t="shared" si="15"/>
        <v>52151</v>
      </c>
    </row>
  </sheetData>
  <mergeCells count="10">
    <mergeCell ref="A25:B25"/>
    <mergeCell ref="A24:B24"/>
    <mergeCell ref="A23:B23"/>
    <mergeCell ref="C3:F3"/>
    <mergeCell ref="E2:F2"/>
    <mergeCell ref="B3:B4"/>
    <mergeCell ref="A3:A4"/>
    <mergeCell ref="A17:A22"/>
    <mergeCell ref="A11:A16"/>
    <mergeCell ref="A5:A10"/>
  </mergeCells>
  <phoneticPr fontId="3"/>
  <pageMargins left="0.7" right="0.7" top="0.75" bottom="0.75" header="0.3" footer="0.3"/>
  <pageSetup paperSize="9" orientation="portrait" horizontalDpi="300" verticalDpi="0" r:id="rId1"/>
  <ignoredErrors>
    <ignoredError sqref="F10:F16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L24"/>
  <sheetViews>
    <sheetView workbookViewId="0"/>
  </sheetViews>
  <sheetFormatPr defaultRowHeight="13.5"/>
  <cols>
    <col min="2" max="2" width="14.375" bestFit="1" customWidth="1"/>
    <col min="12" max="12" width="9" customWidth="1"/>
  </cols>
  <sheetData>
    <row r="1" spans="1:12">
      <c r="A1" s="63"/>
    </row>
    <row r="2" spans="1:12" ht="18.75">
      <c r="A2" s="138" t="s">
        <v>207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</row>
    <row r="3" spans="1:12" ht="14.25" thickBot="1"/>
    <row r="4" spans="1:12">
      <c r="A4" s="81" t="s">
        <v>206</v>
      </c>
      <c r="B4" s="82" t="s">
        <v>205</v>
      </c>
      <c r="C4" s="82" t="s">
        <v>204</v>
      </c>
      <c r="D4" s="82" t="s">
        <v>203</v>
      </c>
      <c r="E4" s="82" t="s">
        <v>202</v>
      </c>
      <c r="F4" s="82" t="s">
        <v>201</v>
      </c>
      <c r="G4" s="82" t="s">
        <v>200</v>
      </c>
      <c r="H4" s="82" t="s">
        <v>199</v>
      </c>
      <c r="I4" s="82" t="s">
        <v>118</v>
      </c>
      <c r="J4" s="88" t="s">
        <v>179</v>
      </c>
      <c r="K4" s="89" t="s">
        <v>198</v>
      </c>
      <c r="L4" s="83" t="s">
        <v>197</v>
      </c>
    </row>
    <row r="5" spans="1:12">
      <c r="A5" s="84">
        <v>1</v>
      </c>
      <c r="B5" s="33" t="s">
        <v>196</v>
      </c>
      <c r="C5" s="46">
        <v>70</v>
      </c>
      <c r="D5" s="46">
        <v>55</v>
      </c>
      <c r="E5" s="46">
        <v>85</v>
      </c>
      <c r="F5" s="46">
        <v>90</v>
      </c>
      <c r="G5" s="46">
        <v>68</v>
      </c>
      <c r="H5" s="46">
        <v>100</v>
      </c>
      <c r="I5" s="46">
        <f>SUM(C5:H5)</f>
        <v>468</v>
      </c>
      <c r="J5" s="94">
        <f>I5/COUNT(C5:H5)</f>
        <v>78</v>
      </c>
      <c r="K5" s="90" t="e">
        <f>IF(VALUE(C5:H5)&lt;60,K5+1,"")</f>
        <v>#VALUE!</v>
      </c>
      <c r="L5" s="85"/>
    </row>
    <row r="6" spans="1:12">
      <c r="A6" s="84">
        <v>2</v>
      </c>
      <c r="B6" s="33" t="s">
        <v>195</v>
      </c>
      <c r="C6" s="46">
        <v>77</v>
      </c>
      <c r="D6" s="46">
        <v>55</v>
      </c>
      <c r="E6" s="46">
        <v>74</v>
      </c>
      <c r="F6" s="46"/>
      <c r="G6" s="46"/>
      <c r="H6" s="46">
        <v>85</v>
      </c>
      <c r="I6" s="46">
        <f t="shared" ref="I6:I19" si="0">SUM(C6:H6)</f>
        <v>291</v>
      </c>
      <c r="J6" s="94">
        <f t="shared" ref="J6:J19" si="1">I6/COUNT(C6:H6)</f>
        <v>72.75</v>
      </c>
      <c r="K6" s="90"/>
      <c r="L6" s="85"/>
    </row>
    <row r="7" spans="1:12">
      <c r="A7" s="84">
        <v>3</v>
      </c>
      <c r="B7" s="33" t="s">
        <v>194</v>
      </c>
      <c r="C7" s="46">
        <v>65</v>
      </c>
      <c r="D7" s="46">
        <v>53</v>
      </c>
      <c r="E7" s="46">
        <v>48</v>
      </c>
      <c r="F7" s="46">
        <v>52</v>
      </c>
      <c r="G7" s="46">
        <v>44</v>
      </c>
      <c r="H7" s="46">
        <v>63</v>
      </c>
      <c r="I7" s="46">
        <f t="shared" si="0"/>
        <v>325</v>
      </c>
      <c r="J7" s="94">
        <f t="shared" si="1"/>
        <v>54.166666666666664</v>
      </c>
      <c r="K7" s="90"/>
      <c r="L7" s="85"/>
    </row>
    <row r="8" spans="1:12">
      <c r="A8" s="84">
        <v>4</v>
      </c>
      <c r="B8" s="33" t="s">
        <v>193</v>
      </c>
      <c r="C8" s="46">
        <v>85</v>
      </c>
      <c r="D8" s="46">
        <v>90</v>
      </c>
      <c r="E8" s="46">
        <v>68</v>
      </c>
      <c r="F8" s="46">
        <v>72</v>
      </c>
      <c r="G8" s="46">
        <v>59</v>
      </c>
      <c r="H8" s="46">
        <v>84</v>
      </c>
      <c r="I8" s="46">
        <f t="shared" si="0"/>
        <v>458</v>
      </c>
      <c r="J8" s="94">
        <f t="shared" si="1"/>
        <v>76.333333333333329</v>
      </c>
      <c r="K8" s="90"/>
      <c r="L8" s="85"/>
    </row>
    <row r="9" spans="1:12">
      <c r="A9" s="84">
        <v>5</v>
      </c>
      <c r="B9" s="33" t="s">
        <v>192</v>
      </c>
      <c r="C9" s="46">
        <v>85</v>
      </c>
      <c r="D9" s="46">
        <v>76</v>
      </c>
      <c r="E9" s="46">
        <v>43</v>
      </c>
      <c r="F9" s="46">
        <v>63</v>
      </c>
      <c r="G9" s="46">
        <v>74</v>
      </c>
      <c r="H9" s="46">
        <v>56</v>
      </c>
      <c r="I9" s="46">
        <f t="shared" si="0"/>
        <v>397</v>
      </c>
      <c r="J9" s="94">
        <f t="shared" si="1"/>
        <v>66.166666666666671</v>
      </c>
      <c r="K9" s="90"/>
      <c r="L9" s="85"/>
    </row>
    <row r="10" spans="1:12">
      <c r="A10" s="84">
        <v>6</v>
      </c>
      <c r="B10" s="33" t="s">
        <v>191</v>
      </c>
      <c r="C10" s="46"/>
      <c r="D10" s="46">
        <v>55</v>
      </c>
      <c r="E10" s="46">
        <v>65</v>
      </c>
      <c r="F10" s="46">
        <v>70</v>
      </c>
      <c r="G10" s="46">
        <v>52</v>
      </c>
      <c r="H10" s="46">
        <v>90</v>
      </c>
      <c r="I10" s="46">
        <f t="shared" si="0"/>
        <v>332</v>
      </c>
      <c r="J10" s="94">
        <f t="shared" si="1"/>
        <v>66.400000000000006</v>
      </c>
      <c r="K10" s="90"/>
      <c r="L10" s="85"/>
    </row>
    <row r="11" spans="1:12">
      <c r="A11" s="84">
        <v>7</v>
      </c>
      <c r="B11" s="33" t="s">
        <v>190</v>
      </c>
      <c r="C11" s="46">
        <v>55</v>
      </c>
      <c r="D11" s="46">
        <v>67</v>
      </c>
      <c r="E11" s="46">
        <v>54</v>
      </c>
      <c r="F11" s="46">
        <v>75</v>
      </c>
      <c r="G11" s="46">
        <v>58</v>
      </c>
      <c r="H11" s="46">
        <v>60</v>
      </c>
      <c r="I11" s="46">
        <f t="shared" si="0"/>
        <v>369</v>
      </c>
      <c r="J11" s="94">
        <f t="shared" si="1"/>
        <v>61.5</v>
      </c>
      <c r="K11" s="90"/>
      <c r="L11" s="85"/>
    </row>
    <row r="12" spans="1:12">
      <c r="A12" s="84">
        <v>8</v>
      </c>
      <c r="B12" s="33" t="s">
        <v>189</v>
      </c>
      <c r="C12" s="46">
        <v>75</v>
      </c>
      <c r="D12" s="46">
        <v>80</v>
      </c>
      <c r="E12" s="46">
        <v>85</v>
      </c>
      <c r="F12" s="46">
        <v>83</v>
      </c>
      <c r="G12" s="46">
        <v>95</v>
      </c>
      <c r="H12" s="46">
        <v>100</v>
      </c>
      <c r="I12" s="46">
        <f t="shared" si="0"/>
        <v>518</v>
      </c>
      <c r="J12" s="94">
        <f t="shared" si="1"/>
        <v>86.333333333333329</v>
      </c>
      <c r="K12" s="90"/>
      <c r="L12" s="85"/>
    </row>
    <row r="13" spans="1:12">
      <c r="A13" s="84">
        <v>9</v>
      </c>
      <c r="B13" s="33" t="s">
        <v>188</v>
      </c>
      <c r="C13" s="46">
        <v>78</v>
      </c>
      <c r="D13" s="46">
        <v>80</v>
      </c>
      <c r="E13" s="46">
        <v>45</v>
      </c>
      <c r="F13" s="46">
        <v>56</v>
      </c>
      <c r="G13" s="46">
        <v>90</v>
      </c>
      <c r="H13" s="46">
        <v>63</v>
      </c>
      <c r="I13" s="46">
        <f t="shared" si="0"/>
        <v>412</v>
      </c>
      <c r="J13" s="94">
        <f t="shared" si="1"/>
        <v>68.666666666666671</v>
      </c>
      <c r="K13" s="90"/>
      <c r="L13" s="85"/>
    </row>
    <row r="14" spans="1:12">
      <c r="A14" s="84">
        <v>10</v>
      </c>
      <c r="B14" s="33" t="s">
        <v>187</v>
      </c>
      <c r="C14" s="46">
        <v>56</v>
      </c>
      <c r="D14" s="46">
        <v>88</v>
      </c>
      <c r="E14" s="46"/>
      <c r="F14" s="46">
        <v>59</v>
      </c>
      <c r="G14" s="46">
        <v>87</v>
      </c>
      <c r="H14" s="46">
        <v>75</v>
      </c>
      <c r="I14" s="46">
        <f t="shared" si="0"/>
        <v>365</v>
      </c>
      <c r="J14" s="94">
        <f t="shared" si="1"/>
        <v>73</v>
      </c>
      <c r="K14" s="90"/>
      <c r="L14" s="85"/>
    </row>
    <row r="15" spans="1:12">
      <c r="A15" s="84">
        <v>11</v>
      </c>
      <c r="B15" s="33" t="s">
        <v>186</v>
      </c>
      <c r="C15" s="46">
        <v>50</v>
      </c>
      <c r="D15" s="46">
        <v>85</v>
      </c>
      <c r="E15" s="46">
        <v>45</v>
      </c>
      <c r="F15" s="46">
        <v>60</v>
      </c>
      <c r="G15" s="46">
        <v>65</v>
      </c>
      <c r="H15" s="46">
        <v>90</v>
      </c>
      <c r="I15" s="46">
        <f t="shared" si="0"/>
        <v>395</v>
      </c>
      <c r="J15" s="94">
        <f t="shared" si="1"/>
        <v>65.833333333333329</v>
      </c>
      <c r="K15" s="90"/>
      <c r="L15" s="85"/>
    </row>
    <row r="16" spans="1:12">
      <c r="A16" s="84">
        <v>12</v>
      </c>
      <c r="B16" s="33" t="s">
        <v>185</v>
      </c>
      <c r="C16" s="46">
        <v>90</v>
      </c>
      <c r="D16" s="46">
        <v>100</v>
      </c>
      <c r="E16" s="46">
        <v>82</v>
      </c>
      <c r="F16" s="46">
        <v>77</v>
      </c>
      <c r="G16" s="46">
        <v>60</v>
      </c>
      <c r="H16" s="46">
        <v>88</v>
      </c>
      <c r="I16" s="46">
        <f t="shared" si="0"/>
        <v>497</v>
      </c>
      <c r="J16" s="94">
        <f t="shared" si="1"/>
        <v>82.833333333333329</v>
      </c>
      <c r="K16" s="90"/>
      <c r="L16" s="85"/>
    </row>
    <row r="17" spans="1:12">
      <c r="A17" s="84">
        <v>13</v>
      </c>
      <c r="B17" s="33" t="s">
        <v>184</v>
      </c>
      <c r="C17" s="46">
        <v>80</v>
      </c>
      <c r="D17" s="46">
        <v>100</v>
      </c>
      <c r="E17" s="46">
        <v>75</v>
      </c>
      <c r="F17" s="46">
        <v>88</v>
      </c>
      <c r="G17" s="46">
        <v>90</v>
      </c>
      <c r="H17" s="46">
        <v>65</v>
      </c>
      <c r="I17" s="46">
        <f t="shared" si="0"/>
        <v>498</v>
      </c>
      <c r="J17" s="94">
        <f t="shared" si="1"/>
        <v>83</v>
      </c>
      <c r="K17" s="90"/>
      <c r="L17" s="85"/>
    </row>
    <row r="18" spans="1:12">
      <c r="A18" s="84">
        <v>14</v>
      </c>
      <c r="B18" s="33" t="s">
        <v>183</v>
      </c>
      <c r="C18" s="46">
        <v>70</v>
      </c>
      <c r="D18" s="46">
        <v>65</v>
      </c>
      <c r="E18" s="46">
        <v>72</v>
      </c>
      <c r="F18" s="46">
        <v>66</v>
      </c>
      <c r="G18" s="46">
        <v>84</v>
      </c>
      <c r="H18" s="46">
        <v>48</v>
      </c>
      <c r="I18" s="46">
        <f t="shared" si="0"/>
        <v>405</v>
      </c>
      <c r="J18" s="94">
        <f t="shared" si="1"/>
        <v>67.5</v>
      </c>
      <c r="K18" s="90"/>
      <c r="L18" s="85"/>
    </row>
    <row r="19" spans="1:12" ht="14.25" thickBot="1">
      <c r="A19" s="86">
        <v>15</v>
      </c>
      <c r="B19" s="66" t="s">
        <v>182</v>
      </c>
      <c r="C19" s="70">
        <v>100</v>
      </c>
      <c r="D19" s="70">
        <v>85</v>
      </c>
      <c r="E19" s="70">
        <v>77</v>
      </c>
      <c r="F19" s="70">
        <v>79</v>
      </c>
      <c r="G19" s="70">
        <v>84</v>
      </c>
      <c r="H19" s="70">
        <v>69</v>
      </c>
      <c r="I19" s="46">
        <f t="shared" si="0"/>
        <v>494</v>
      </c>
      <c r="J19" s="94">
        <f t="shared" si="1"/>
        <v>82.333333333333329</v>
      </c>
      <c r="K19" s="91"/>
      <c r="L19" s="87"/>
    </row>
    <row r="20" spans="1:12" ht="14.25" thickTop="1">
      <c r="A20" s="142" t="s">
        <v>181</v>
      </c>
      <c r="B20" s="135"/>
      <c r="C20" s="149">
        <f>COUNTA(B5:B19)</f>
        <v>15</v>
      </c>
      <c r="D20" s="150"/>
      <c r="E20" s="150"/>
      <c r="F20" s="150"/>
      <c r="G20" s="150"/>
      <c r="H20" s="151"/>
      <c r="I20" s="145"/>
      <c r="J20" s="146"/>
    </row>
    <row r="21" spans="1:12" ht="14.25" thickBot="1">
      <c r="A21" s="143" t="s">
        <v>180</v>
      </c>
      <c r="B21" s="144"/>
      <c r="C21" s="70">
        <f>COUNTIF(C5:C19,"")</f>
        <v>1</v>
      </c>
      <c r="D21" s="70">
        <f t="shared" ref="D21:G21" si="2">COUNTIF(D5:D19,"")</f>
        <v>0</v>
      </c>
      <c r="E21" s="70">
        <f t="shared" si="2"/>
        <v>1</v>
      </c>
      <c r="F21" s="70">
        <f t="shared" si="2"/>
        <v>1</v>
      </c>
      <c r="G21" s="70">
        <f t="shared" si="2"/>
        <v>1</v>
      </c>
      <c r="H21" s="70">
        <f>COUNTIF(H5:H19,"")</f>
        <v>0</v>
      </c>
      <c r="I21" s="147"/>
      <c r="J21" s="148"/>
    </row>
    <row r="22" spans="1:12" ht="14.25" thickTop="1">
      <c r="A22" s="142" t="s">
        <v>179</v>
      </c>
      <c r="B22" s="135"/>
      <c r="C22" s="92">
        <f>SUM(C$5:C$19)/COUNT(C$5:C$19)</f>
        <v>74</v>
      </c>
      <c r="D22" s="92">
        <f t="shared" ref="D22:J22" si="3">SUM(D$5:D$19)/COUNT(D$5:D$19)</f>
        <v>75.599999999999994</v>
      </c>
      <c r="E22" s="92">
        <f t="shared" si="3"/>
        <v>65.571428571428569</v>
      </c>
      <c r="F22" s="92">
        <f t="shared" si="3"/>
        <v>70.714285714285708</v>
      </c>
      <c r="G22" s="92">
        <f t="shared" si="3"/>
        <v>72.142857142857139</v>
      </c>
      <c r="H22" s="92">
        <f t="shared" si="3"/>
        <v>75.733333333333334</v>
      </c>
      <c r="I22" s="92">
        <f t="shared" si="3"/>
        <v>414.93333333333334</v>
      </c>
      <c r="J22" s="92">
        <f t="shared" si="3"/>
        <v>72.321111111111122</v>
      </c>
    </row>
    <row r="23" spans="1:12">
      <c r="A23" s="141" t="s">
        <v>178</v>
      </c>
      <c r="B23" s="136"/>
      <c r="C23" s="93">
        <f>MAX(C$5:C$19)</f>
        <v>100</v>
      </c>
      <c r="D23" s="93">
        <f t="shared" ref="D23:J23" si="4">MAX(D$5:D$19)</f>
        <v>100</v>
      </c>
      <c r="E23" s="93">
        <f t="shared" si="4"/>
        <v>85</v>
      </c>
      <c r="F23" s="93">
        <f t="shared" si="4"/>
        <v>90</v>
      </c>
      <c r="G23" s="93">
        <f t="shared" si="4"/>
        <v>95</v>
      </c>
      <c r="H23" s="93">
        <f t="shared" si="4"/>
        <v>100</v>
      </c>
      <c r="I23" s="93">
        <f t="shared" si="4"/>
        <v>518</v>
      </c>
      <c r="J23" s="92">
        <f t="shared" si="4"/>
        <v>86.333333333333329</v>
      </c>
    </row>
    <row r="24" spans="1:12" ht="14.25" thickBot="1">
      <c r="A24" s="139" t="s">
        <v>177</v>
      </c>
      <c r="B24" s="140"/>
      <c r="C24" s="93">
        <f>MIN(C$5:C$19)</f>
        <v>50</v>
      </c>
      <c r="D24" s="93">
        <f t="shared" ref="D24:J24" si="5">MIN(D$5:D$19)</f>
        <v>53</v>
      </c>
      <c r="E24" s="93">
        <f t="shared" si="5"/>
        <v>43</v>
      </c>
      <c r="F24" s="93">
        <f t="shared" si="5"/>
        <v>52</v>
      </c>
      <c r="G24" s="93">
        <f t="shared" si="5"/>
        <v>44</v>
      </c>
      <c r="H24" s="93">
        <f t="shared" si="5"/>
        <v>48</v>
      </c>
      <c r="I24" s="93">
        <f t="shared" si="5"/>
        <v>291</v>
      </c>
      <c r="J24" s="92">
        <f t="shared" si="5"/>
        <v>54.166666666666664</v>
      </c>
    </row>
  </sheetData>
  <mergeCells count="9">
    <mergeCell ref="A2:L2"/>
    <mergeCell ref="A24:B24"/>
    <mergeCell ref="A23:B23"/>
    <mergeCell ref="A22:B22"/>
    <mergeCell ref="A21:B21"/>
    <mergeCell ref="A20:B20"/>
    <mergeCell ref="I20:J20"/>
    <mergeCell ref="I21:J21"/>
    <mergeCell ref="C20:H20"/>
  </mergeCells>
  <phoneticPr fontId="3"/>
  <pageMargins left="0.7" right="0.7" top="0.75" bottom="0.75" header="0.3" footer="0.3"/>
  <pageSetup paperSize="9"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sqref="A1:G1"/>
    </sheetView>
  </sheetViews>
  <sheetFormatPr defaultRowHeight="13.5"/>
  <cols>
    <col min="1" max="1" width="14.75" customWidth="1"/>
  </cols>
  <sheetData>
    <row r="1" spans="1:7" ht="18.75">
      <c r="A1" s="152" t="s">
        <v>208</v>
      </c>
      <c r="B1" s="152"/>
      <c r="C1" s="152"/>
      <c r="D1" s="152"/>
      <c r="E1" s="152"/>
      <c r="F1" s="152"/>
      <c r="G1" s="152"/>
    </row>
    <row r="2" spans="1:7" ht="14.25" customHeight="1" thickBot="1">
      <c r="E2" t="s">
        <v>209</v>
      </c>
      <c r="F2" s="153" t="s">
        <v>210</v>
      </c>
      <c r="G2" s="153"/>
    </row>
    <row r="3" spans="1:7" ht="15" customHeight="1">
      <c r="A3" s="95" t="s">
        <v>211</v>
      </c>
      <c r="B3" s="96" t="s">
        <v>212</v>
      </c>
      <c r="C3" s="96" t="s">
        <v>213</v>
      </c>
      <c r="D3" s="96" t="s">
        <v>214</v>
      </c>
      <c r="E3" s="97" t="s">
        <v>169</v>
      </c>
      <c r="F3" s="95" t="s">
        <v>215</v>
      </c>
      <c r="G3" s="97" t="s">
        <v>216</v>
      </c>
    </row>
    <row r="4" spans="1:7" ht="15" customHeight="1">
      <c r="A4" s="101" t="s">
        <v>217</v>
      </c>
      <c r="B4" s="33">
        <v>648</v>
      </c>
      <c r="C4" s="33">
        <v>292</v>
      </c>
      <c r="D4" s="33">
        <v>322</v>
      </c>
      <c r="E4" s="102">
        <v>1262</v>
      </c>
      <c r="F4" s="84">
        <v>18</v>
      </c>
      <c r="G4" s="102">
        <v>22716</v>
      </c>
    </row>
    <row r="5" spans="1:7" ht="15" customHeight="1">
      <c r="A5" s="101" t="s">
        <v>218</v>
      </c>
      <c r="B5" s="33">
        <v>612</v>
      </c>
      <c r="C5" s="33">
        <v>793</v>
      </c>
      <c r="D5" s="33">
        <v>594</v>
      </c>
      <c r="E5" s="102">
        <v>1999</v>
      </c>
      <c r="F5" s="84">
        <v>16</v>
      </c>
      <c r="G5" s="102">
        <v>31984</v>
      </c>
    </row>
    <row r="6" spans="1:7" ht="15" customHeight="1">
      <c r="A6" s="101" t="s">
        <v>219</v>
      </c>
      <c r="B6" s="33">
        <v>183</v>
      </c>
      <c r="C6" s="33">
        <v>208</v>
      </c>
      <c r="D6" s="33">
        <v>378</v>
      </c>
      <c r="E6" s="103">
        <v>769</v>
      </c>
      <c r="F6" s="84">
        <v>12</v>
      </c>
      <c r="G6" s="102">
        <v>9228</v>
      </c>
    </row>
    <row r="7" spans="1:7" ht="15" customHeight="1">
      <c r="A7" s="101" t="s">
        <v>220</v>
      </c>
      <c r="B7" s="33">
        <v>978</v>
      </c>
      <c r="C7" s="33">
        <v>537</v>
      </c>
      <c r="D7" s="33">
        <v>836</v>
      </c>
      <c r="E7" s="102">
        <v>2351</v>
      </c>
      <c r="F7" s="84">
        <v>10</v>
      </c>
      <c r="G7" s="102">
        <v>23510</v>
      </c>
    </row>
    <row r="8" spans="1:7" ht="15" customHeight="1" thickBot="1">
      <c r="A8" s="98" t="s">
        <v>169</v>
      </c>
      <c r="B8" s="99">
        <v>2421</v>
      </c>
      <c r="C8" s="99">
        <v>1830</v>
      </c>
      <c r="D8" s="99">
        <v>2130</v>
      </c>
      <c r="E8" s="100">
        <v>6381</v>
      </c>
      <c r="F8" s="98" t="s">
        <v>221</v>
      </c>
      <c r="G8" s="100">
        <v>87438</v>
      </c>
    </row>
  </sheetData>
  <mergeCells count="2">
    <mergeCell ref="A1:G1"/>
    <mergeCell ref="F2:G2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グラフ</vt:lpstr>
      </vt:variant>
      <vt:variant>
        <vt:i4>1</vt:i4>
      </vt:variant>
    </vt:vector>
  </HeadingPairs>
  <TitlesOfParts>
    <vt:vector size="15" baseType="lpstr">
      <vt:lpstr>例題11</vt:lpstr>
      <vt:lpstr>例題12</vt:lpstr>
      <vt:lpstr>例題13</vt:lpstr>
      <vt:lpstr>例題14</vt:lpstr>
      <vt:lpstr>例題15</vt:lpstr>
      <vt:lpstr>例題16</vt:lpstr>
      <vt:lpstr>実習16</vt:lpstr>
      <vt:lpstr>実習17</vt:lpstr>
      <vt:lpstr>例題17</vt:lpstr>
      <vt:lpstr>実習20</vt:lpstr>
      <vt:lpstr>実習21</vt:lpstr>
      <vt:lpstr>例題18</vt:lpstr>
      <vt:lpstr>実習24</vt:lpstr>
      <vt:lpstr>実習25</vt:lpstr>
      <vt:lpstr>円グラフ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m2111134</dc:creator>
  <cp:lastModifiedBy>m2111134</cp:lastModifiedBy>
  <dcterms:created xsi:type="dcterms:W3CDTF">2011-10-03T00:13:05Z</dcterms:created>
  <dcterms:modified xsi:type="dcterms:W3CDTF">2011-10-31T01:19:18Z</dcterms:modified>
</cp:coreProperties>
</file>