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diologist\Desktop\デスクとっぷ\麻雀原紙\最新麻雀ﾌｫﾙﾀﾞ\hp\"/>
    </mc:Choice>
  </mc:AlternateContent>
  <bookViews>
    <workbookView xWindow="-12" yWindow="12" windowWidth="11532" windowHeight="7536"/>
  </bookViews>
  <sheets>
    <sheet name="1～6" sheetId="1" r:id="rId1"/>
    <sheet name="7～12" sheetId="9" r:id="rId2"/>
    <sheet name="結果表" sheetId="20" r:id="rId3"/>
    <sheet name="詳細" sheetId="21" r:id="rId4"/>
    <sheet name="累計" sheetId="24" state="hidden" r:id="rId5"/>
  </sheets>
  <definedNames>
    <definedName name="_xlnm.Print_Area" localSheetId="0">'1～6'!$A$1:$X$36</definedName>
    <definedName name="_xlnm.Print_Area" localSheetId="1">'7～12'!$A$1:$AT$33</definedName>
  </definedNames>
  <calcPr calcId="162913"/>
</workbook>
</file>

<file path=xl/calcChain.xml><?xml version="1.0" encoding="utf-8"?>
<calcChain xmlns="http://schemas.openxmlformats.org/spreadsheetml/2006/main">
  <c r="F9" i="21" l="1"/>
  <c r="G9" i="21" s="1"/>
  <c r="F8" i="21"/>
  <c r="G8" i="21" s="1"/>
  <c r="F7" i="21"/>
  <c r="G7" i="21" s="1"/>
  <c r="H9" i="21"/>
  <c r="I9" i="21" s="1"/>
  <c r="H8" i="21"/>
  <c r="I8" i="21" s="1"/>
  <c r="H7" i="21"/>
  <c r="I7" i="21" s="1"/>
  <c r="J9" i="21"/>
  <c r="K9" i="21" s="1"/>
  <c r="J8" i="21"/>
  <c r="K8" i="21" s="1"/>
  <c r="J7" i="21"/>
  <c r="K7" i="21" s="1"/>
  <c r="D9" i="21"/>
  <c r="E9" i="21" s="1"/>
  <c r="D8" i="21"/>
  <c r="E8" i="21" s="1"/>
  <c r="D7" i="21"/>
  <c r="E7" i="21" s="1"/>
  <c r="C3" i="21"/>
  <c r="J25" i="9"/>
  <c r="H25" i="9"/>
  <c r="F25" i="9"/>
  <c r="D25" i="9"/>
  <c r="J21" i="9"/>
  <c r="H21" i="9"/>
  <c r="F21" i="9"/>
  <c r="D21" i="9"/>
  <c r="J17" i="9"/>
  <c r="H17" i="9"/>
  <c r="F17" i="9"/>
  <c r="D17" i="9"/>
  <c r="J13" i="9"/>
  <c r="H13" i="9"/>
  <c r="F13" i="9"/>
  <c r="D13" i="9"/>
  <c r="J9" i="9"/>
  <c r="H9" i="9"/>
  <c r="F9" i="9"/>
  <c r="D9" i="9"/>
  <c r="F5" i="9"/>
  <c r="H5" i="9"/>
  <c r="J5" i="9"/>
  <c r="D5" i="9"/>
  <c r="J25" i="1"/>
  <c r="H25" i="1"/>
  <c r="F25" i="1"/>
  <c r="D25" i="1"/>
  <c r="J21" i="1"/>
  <c r="H21" i="1"/>
  <c r="F21" i="1"/>
  <c r="D21" i="1"/>
  <c r="J17" i="1"/>
  <c r="H17" i="1"/>
  <c r="F17" i="1"/>
  <c r="D17" i="1"/>
  <c r="J13" i="1"/>
  <c r="H13" i="1"/>
  <c r="F13" i="1"/>
  <c r="D13" i="1"/>
  <c r="J9" i="1"/>
  <c r="H9" i="1"/>
  <c r="F9" i="1"/>
  <c r="D9" i="1"/>
  <c r="J5" i="1"/>
  <c r="F5" i="1"/>
  <c r="H5" i="1"/>
  <c r="D5" i="1"/>
  <c r="D6" i="9"/>
  <c r="D6" i="1"/>
  <c r="P17" i="24" l="1"/>
  <c r="O17" i="24"/>
  <c r="N17" i="24"/>
  <c r="C1" i="24"/>
  <c r="M17" i="24" s="1"/>
  <c r="O12" i="24"/>
  <c r="P13" i="24"/>
  <c r="O13" i="24"/>
  <c r="N13" i="24"/>
  <c r="M13" i="24"/>
  <c r="P12" i="24"/>
  <c r="N12" i="24"/>
  <c r="M12" i="24"/>
  <c r="P11" i="24"/>
  <c r="O11" i="24"/>
  <c r="N11" i="24"/>
  <c r="M11" i="24"/>
  <c r="P10" i="24"/>
  <c r="O10" i="24"/>
  <c r="N10" i="24"/>
  <c r="M10" i="24"/>
  <c r="P9" i="24"/>
  <c r="O9" i="24"/>
  <c r="N9" i="24"/>
  <c r="M9" i="24"/>
  <c r="P8" i="24"/>
  <c r="O8" i="24"/>
  <c r="N8" i="24"/>
  <c r="M8" i="24"/>
  <c r="P7" i="24"/>
  <c r="O7" i="24"/>
  <c r="N7" i="24"/>
  <c r="M7" i="24"/>
  <c r="P6" i="24"/>
  <c r="O6" i="24"/>
  <c r="N6" i="24"/>
  <c r="M6" i="24"/>
  <c r="P5" i="24"/>
  <c r="O5" i="24"/>
  <c r="N5" i="24"/>
  <c r="M5" i="24"/>
  <c r="D19" i="9"/>
  <c r="F19" i="9"/>
  <c r="H19" i="9"/>
  <c r="A13" i="24"/>
  <c r="B13" i="24"/>
  <c r="C13" i="24"/>
  <c r="E13" i="24"/>
  <c r="G13" i="24"/>
  <c r="I13" i="24"/>
  <c r="A7" i="24"/>
  <c r="B7" i="24"/>
  <c r="C7" i="24"/>
  <c r="E7" i="24"/>
  <c r="G7" i="24"/>
  <c r="I7" i="24"/>
  <c r="D1" i="24"/>
  <c r="A32" i="24" l="1"/>
  <c r="B32" i="24"/>
  <c r="C32" i="24"/>
  <c r="E32" i="24"/>
  <c r="G32" i="24"/>
  <c r="I32" i="24"/>
  <c r="A33" i="24"/>
  <c r="B33" i="24"/>
  <c r="C33" i="24"/>
  <c r="E33" i="24"/>
  <c r="G33" i="24"/>
  <c r="I33" i="24"/>
  <c r="A34" i="24"/>
  <c r="B34" i="24"/>
  <c r="C34" i="24"/>
  <c r="E34" i="24"/>
  <c r="G34" i="24"/>
  <c r="I34" i="24"/>
  <c r="A35" i="24"/>
  <c r="B35" i="24"/>
  <c r="C35" i="24"/>
  <c r="E35" i="24"/>
  <c r="G35" i="24"/>
  <c r="I35" i="24"/>
  <c r="A37" i="24"/>
  <c r="B37" i="24"/>
  <c r="C37" i="24"/>
  <c r="E37" i="24"/>
  <c r="G37" i="24"/>
  <c r="I37" i="24"/>
  <c r="A38" i="24"/>
  <c r="B38" i="24"/>
  <c r="C38" i="24"/>
  <c r="E38" i="24"/>
  <c r="G38" i="24"/>
  <c r="I38" i="24"/>
  <c r="A39" i="24"/>
  <c r="B39" i="24"/>
  <c r="C39" i="24"/>
  <c r="E39" i="24"/>
  <c r="G39" i="24"/>
  <c r="I39" i="24"/>
  <c r="A40" i="24"/>
  <c r="B40" i="24"/>
  <c r="C40" i="24"/>
  <c r="E40" i="24"/>
  <c r="G40" i="24"/>
  <c r="I40" i="24"/>
  <c r="A42" i="24"/>
  <c r="B42" i="24"/>
  <c r="C42" i="24"/>
  <c r="E42" i="24"/>
  <c r="G42" i="24"/>
  <c r="I42" i="24"/>
  <c r="A43" i="24"/>
  <c r="B43" i="24"/>
  <c r="C43" i="24"/>
  <c r="E43" i="24"/>
  <c r="G43" i="24"/>
  <c r="I43" i="24"/>
  <c r="A44" i="24"/>
  <c r="B44" i="24"/>
  <c r="C44" i="24"/>
  <c r="E44" i="24"/>
  <c r="G44" i="24"/>
  <c r="I44" i="24"/>
  <c r="A45" i="24"/>
  <c r="B45" i="24"/>
  <c r="C45" i="24"/>
  <c r="E45" i="24"/>
  <c r="G45" i="24"/>
  <c r="I45" i="24"/>
  <c r="A47" i="24"/>
  <c r="B47" i="24"/>
  <c r="C47" i="24"/>
  <c r="E47" i="24"/>
  <c r="G47" i="24"/>
  <c r="I47" i="24"/>
  <c r="A48" i="24"/>
  <c r="B48" i="24"/>
  <c r="C48" i="24"/>
  <c r="E48" i="24"/>
  <c r="G48" i="24"/>
  <c r="I48" i="24"/>
  <c r="A49" i="24"/>
  <c r="B49" i="24"/>
  <c r="C49" i="24"/>
  <c r="D49" i="24"/>
  <c r="E49" i="24"/>
  <c r="G49" i="24"/>
  <c r="I49" i="24"/>
  <c r="A50" i="24"/>
  <c r="B50" i="24"/>
  <c r="C50" i="24"/>
  <c r="E50" i="24"/>
  <c r="G50" i="24"/>
  <c r="I50" i="24"/>
  <c r="A52" i="24"/>
  <c r="B52" i="24"/>
  <c r="C52" i="24"/>
  <c r="D52" i="24"/>
  <c r="E52" i="24"/>
  <c r="F52" i="24"/>
  <c r="G52" i="24"/>
  <c r="H52" i="24"/>
  <c r="I52" i="24"/>
  <c r="A53" i="24"/>
  <c r="B53" i="24"/>
  <c r="C53" i="24"/>
  <c r="E53" i="24"/>
  <c r="G53" i="24"/>
  <c r="I53" i="24"/>
  <c r="A54" i="24"/>
  <c r="B54" i="24"/>
  <c r="C54" i="24"/>
  <c r="E54" i="24"/>
  <c r="G54" i="24"/>
  <c r="I54" i="24"/>
  <c r="A55" i="24"/>
  <c r="B55" i="24"/>
  <c r="C55" i="24"/>
  <c r="E55" i="24"/>
  <c r="G55" i="24"/>
  <c r="I55" i="24"/>
  <c r="A57" i="24"/>
  <c r="B57" i="24"/>
  <c r="C57" i="24"/>
  <c r="E57" i="24"/>
  <c r="G57" i="24"/>
  <c r="I57" i="24"/>
  <c r="A58" i="24"/>
  <c r="B58" i="24"/>
  <c r="C58" i="24"/>
  <c r="E58" i="24"/>
  <c r="G58" i="24"/>
  <c r="I58" i="24"/>
  <c r="A59" i="24"/>
  <c r="B59" i="24"/>
  <c r="C59" i="24"/>
  <c r="E59" i="24"/>
  <c r="G59" i="24"/>
  <c r="I59" i="24"/>
  <c r="A60" i="24"/>
  <c r="B60" i="24"/>
  <c r="C60" i="24"/>
  <c r="E60" i="24"/>
  <c r="G60" i="24"/>
  <c r="I60" i="24"/>
  <c r="A1" i="24"/>
  <c r="B1" i="24"/>
  <c r="M1" i="24"/>
  <c r="E1" i="24"/>
  <c r="N1" i="24" s="1"/>
  <c r="F1" i="24"/>
  <c r="G1" i="24"/>
  <c r="O1" i="24" s="1"/>
  <c r="H1" i="24"/>
  <c r="I1" i="24"/>
  <c r="P1" i="24" s="1"/>
  <c r="J1" i="24"/>
  <c r="A2" i="24"/>
  <c r="B2" i="24"/>
  <c r="C2" i="24"/>
  <c r="E2" i="24"/>
  <c r="G2" i="24"/>
  <c r="I2" i="24"/>
  <c r="A3" i="24"/>
  <c r="B3" i="24"/>
  <c r="C3" i="24"/>
  <c r="E3" i="24"/>
  <c r="G3" i="24"/>
  <c r="I3" i="24"/>
  <c r="A4" i="24"/>
  <c r="B4" i="24"/>
  <c r="C4" i="24"/>
  <c r="E4" i="24"/>
  <c r="G4" i="24"/>
  <c r="I4" i="24"/>
  <c r="A5" i="24"/>
  <c r="B5" i="24"/>
  <c r="C5" i="24"/>
  <c r="E5" i="24"/>
  <c r="G5" i="24"/>
  <c r="I5" i="24"/>
  <c r="A8" i="24"/>
  <c r="B8" i="24"/>
  <c r="C8" i="24"/>
  <c r="E8" i="24"/>
  <c r="G8" i="24"/>
  <c r="I8" i="24"/>
  <c r="A9" i="24"/>
  <c r="B9" i="24"/>
  <c r="C9" i="24"/>
  <c r="E9" i="24"/>
  <c r="G9" i="24"/>
  <c r="I9" i="24"/>
  <c r="A10" i="24"/>
  <c r="B10" i="24"/>
  <c r="C10" i="24"/>
  <c r="E10" i="24"/>
  <c r="G10" i="24"/>
  <c r="I10" i="24"/>
  <c r="A12" i="24"/>
  <c r="B12" i="24"/>
  <c r="C12" i="24"/>
  <c r="E12" i="24"/>
  <c r="G12" i="24"/>
  <c r="I12" i="24"/>
  <c r="A14" i="24"/>
  <c r="B14" i="24"/>
  <c r="C14" i="24"/>
  <c r="E14" i="24"/>
  <c r="G14" i="24"/>
  <c r="I14" i="24"/>
  <c r="A15" i="24"/>
  <c r="B15" i="24"/>
  <c r="C15" i="24"/>
  <c r="E15" i="24"/>
  <c r="G15" i="24"/>
  <c r="I15" i="24"/>
  <c r="A17" i="24"/>
  <c r="B17" i="24"/>
  <c r="C17" i="24"/>
  <c r="E17" i="24"/>
  <c r="G17" i="24"/>
  <c r="I17" i="24"/>
  <c r="A18" i="24"/>
  <c r="B18" i="24"/>
  <c r="C18" i="24"/>
  <c r="E18" i="24"/>
  <c r="G18" i="24"/>
  <c r="I18" i="24"/>
  <c r="A19" i="24"/>
  <c r="B19" i="24"/>
  <c r="C19" i="24"/>
  <c r="E19" i="24"/>
  <c r="G19" i="24"/>
  <c r="I19" i="24"/>
  <c r="A20" i="24"/>
  <c r="B20" i="24"/>
  <c r="C20" i="24"/>
  <c r="E20" i="24"/>
  <c r="G20" i="24"/>
  <c r="I20" i="24"/>
  <c r="A22" i="24"/>
  <c r="B22" i="24"/>
  <c r="C22" i="24"/>
  <c r="E22" i="24"/>
  <c r="G22" i="24"/>
  <c r="I22" i="24"/>
  <c r="A23" i="24"/>
  <c r="B23" i="24"/>
  <c r="C23" i="24"/>
  <c r="E23" i="24"/>
  <c r="G23" i="24"/>
  <c r="I23" i="24"/>
  <c r="A24" i="24"/>
  <c r="B24" i="24"/>
  <c r="C24" i="24"/>
  <c r="E24" i="24"/>
  <c r="G24" i="24"/>
  <c r="I24" i="24"/>
  <c r="A25" i="24"/>
  <c r="B25" i="24"/>
  <c r="C25" i="24"/>
  <c r="E25" i="24"/>
  <c r="G25" i="24"/>
  <c r="I25" i="24"/>
  <c r="A27" i="24"/>
  <c r="B27" i="24"/>
  <c r="C27" i="24"/>
  <c r="E27" i="24"/>
  <c r="G27" i="24"/>
  <c r="I27" i="24"/>
  <c r="A28" i="24"/>
  <c r="B28" i="24"/>
  <c r="C28" i="24"/>
  <c r="E28" i="24"/>
  <c r="G28" i="24"/>
  <c r="I28" i="24"/>
  <c r="A29" i="24"/>
  <c r="B29" i="24"/>
  <c r="C29" i="24"/>
  <c r="E29" i="24"/>
  <c r="G29" i="24"/>
  <c r="I29" i="24"/>
  <c r="A30" i="24"/>
  <c r="B30" i="24"/>
  <c r="C30" i="24"/>
  <c r="E30" i="24"/>
  <c r="G30" i="24"/>
  <c r="I30" i="24"/>
  <c r="J1" i="21" l="1"/>
  <c r="H1" i="21"/>
  <c r="F1" i="21"/>
  <c r="D1" i="21"/>
  <c r="J12" i="21"/>
  <c r="H12" i="21"/>
  <c r="F12" i="21"/>
  <c r="D12" i="21"/>
  <c r="J11" i="21"/>
  <c r="H11" i="21"/>
  <c r="F11" i="21"/>
  <c r="D11" i="21"/>
  <c r="J10" i="21"/>
  <c r="H10" i="21"/>
  <c r="F10" i="21"/>
  <c r="D10" i="21"/>
  <c r="J15" i="21"/>
  <c r="H15" i="21"/>
  <c r="F15" i="21"/>
  <c r="J14" i="21"/>
  <c r="H14" i="21"/>
  <c r="F14" i="21"/>
  <c r="J13" i="21"/>
  <c r="H13" i="21"/>
  <c r="F13" i="21"/>
  <c r="J18" i="21"/>
  <c r="H18" i="21"/>
  <c r="J17" i="21"/>
  <c r="H17" i="21"/>
  <c r="J16" i="21"/>
  <c r="H16" i="21"/>
  <c r="D13" i="21"/>
  <c r="D15" i="21"/>
  <c r="D14" i="21"/>
  <c r="F18" i="21"/>
  <c r="F17" i="21"/>
  <c r="F16" i="21"/>
  <c r="D17" i="21"/>
  <c r="D16" i="21"/>
  <c r="D18" i="21"/>
  <c r="C13" i="21"/>
  <c r="C7" i="21"/>
  <c r="D6" i="21"/>
  <c r="J6" i="21"/>
  <c r="H6" i="21"/>
  <c r="F6" i="21"/>
  <c r="J5" i="21"/>
  <c r="H5" i="21"/>
  <c r="F5" i="21"/>
  <c r="D5" i="21"/>
  <c r="D4" i="21"/>
  <c r="J4" i="21"/>
  <c r="H4" i="21"/>
  <c r="F4" i="21"/>
  <c r="J3" i="21"/>
  <c r="H3" i="21"/>
  <c r="F3" i="21"/>
  <c r="D3" i="21"/>
  <c r="C6" i="20"/>
  <c r="C19" i="21"/>
  <c r="C2" i="21"/>
  <c r="G13" i="21" l="1"/>
  <c r="E13" i="21"/>
  <c r="K12" i="21"/>
  <c r="K15" i="21"/>
  <c r="G10" i="21"/>
  <c r="I11" i="21"/>
  <c r="I10" i="21"/>
  <c r="I12" i="21"/>
  <c r="K18" i="21"/>
  <c r="K10" i="21"/>
  <c r="G11" i="21"/>
  <c r="K11" i="21"/>
  <c r="E10" i="21"/>
  <c r="E11" i="21"/>
  <c r="E12" i="21"/>
  <c r="G12" i="21"/>
  <c r="E15" i="21"/>
  <c r="G14" i="21"/>
  <c r="G18" i="21"/>
  <c r="I17" i="21"/>
  <c r="E16" i="21"/>
  <c r="G15" i="21"/>
  <c r="I14" i="21"/>
  <c r="I18" i="21"/>
  <c r="K16" i="21"/>
  <c r="K4" i="21"/>
  <c r="I13" i="21"/>
  <c r="E17" i="21"/>
  <c r="G16" i="21"/>
  <c r="I15" i="21"/>
  <c r="K13" i="21"/>
  <c r="K17" i="21"/>
  <c r="E14" i="21"/>
  <c r="E18" i="21"/>
  <c r="G17" i="21"/>
  <c r="I16" i="21"/>
  <c r="K14" i="21"/>
  <c r="E3" i="21"/>
  <c r="I3" i="21"/>
  <c r="G3" i="21"/>
  <c r="G4" i="21"/>
  <c r="I4" i="21"/>
  <c r="K5" i="21"/>
  <c r="E6" i="21"/>
  <c r="K3" i="21"/>
  <c r="E4" i="21"/>
  <c r="G5" i="21"/>
  <c r="I5" i="21"/>
  <c r="K6" i="21"/>
  <c r="E5" i="21"/>
  <c r="G6" i="21"/>
  <c r="I6" i="21"/>
  <c r="E27" i="1"/>
  <c r="B1" i="20" l="1"/>
  <c r="B2" i="20" s="1"/>
  <c r="E10" i="20" s="1"/>
  <c r="C27" i="1"/>
  <c r="G27" i="1"/>
  <c r="I27" i="1"/>
  <c r="E6" i="20"/>
  <c r="G6" i="20"/>
  <c r="A6" i="20"/>
  <c r="B3" i="20" l="1"/>
  <c r="B4" i="20" s="1"/>
  <c r="E11" i="20" s="1"/>
  <c r="K30" i="9" l="1"/>
  <c r="K29" i="9"/>
  <c r="K28" i="9"/>
  <c r="K28" i="1"/>
  <c r="F28" i="9"/>
  <c r="H28" i="9"/>
  <c r="J28" i="9"/>
  <c r="F29" i="9"/>
  <c r="H29" i="9"/>
  <c r="J29" i="9"/>
  <c r="F30" i="9"/>
  <c r="H30" i="9"/>
  <c r="J30" i="9"/>
  <c r="D29" i="9"/>
  <c r="D30" i="9"/>
  <c r="D28" i="9"/>
  <c r="D7" i="9"/>
  <c r="D37" i="24" s="1"/>
  <c r="F7" i="9"/>
  <c r="F37" i="24" s="1"/>
  <c r="H7" i="9"/>
  <c r="H37" i="24" s="1"/>
  <c r="J7" i="9"/>
  <c r="J37" i="24" s="1"/>
  <c r="D8" i="9"/>
  <c r="D38" i="24" s="1"/>
  <c r="F8" i="9"/>
  <c r="F38" i="24" s="1"/>
  <c r="H8" i="9"/>
  <c r="H38" i="24" s="1"/>
  <c r="J8" i="9"/>
  <c r="J38" i="24" s="1"/>
  <c r="D39" i="24"/>
  <c r="F39" i="24"/>
  <c r="H39" i="24"/>
  <c r="J39" i="24"/>
  <c r="D10" i="9"/>
  <c r="D40" i="24" s="1"/>
  <c r="F10" i="9"/>
  <c r="F40" i="24" s="1"/>
  <c r="H10" i="9"/>
  <c r="H40" i="24" s="1"/>
  <c r="J10" i="9"/>
  <c r="J40" i="24" s="1"/>
  <c r="D11" i="9"/>
  <c r="D42" i="24" s="1"/>
  <c r="F11" i="9"/>
  <c r="F42" i="24" s="1"/>
  <c r="H11" i="9"/>
  <c r="H42" i="24" s="1"/>
  <c r="J11" i="9"/>
  <c r="J42" i="24" s="1"/>
  <c r="D12" i="9"/>
  <c r="D43" i="24" s="1"/>
  <c r="F12" i="9"/>
  <c r="F43" i="24" s="1"/>
  <c r="H12" i="9"/>
  <c r="H43" i="24" s="1"/>
  <c r="J12" i="9"/>
  <c r="J43" i="24" s="1"/>
  <c r="D44" i="24"/>
  <c r="F44" i="24"/>
  <c r="H44" i="24"/>
  <c r="J44" i="24"/>
  <c r="D14" i="9"/>
  <c r="D45" i="24" s="1"/>
  <c r="F14" i="9"/>
  <c r="F45" i="24" s="1"/>
  <c r="H14" i="9"/>
  <c r="H45" i="24" s="1"/>
  <c r="J14" i="9"/>
  <c r="J45" i="24" s="1"/>
  <c r="D15" i="9"/>
  <c r="D47" i="24" s="1"/>
  <c r="F15" i="9"/>
  <c r="F47" i="24" s="1"/>
  <c r="H15" i="9"/>
  <c r="H47" i="24" s="1"/>
  <c r="J15" i="9"/>
  <c r="J47" i="24" s="1"/>
  <c r="D16" i="9"/>
  <c r="D48" i="24" s="1"/>
  <c r="F16" i="9"/>
  <c r="F48" i="24" s="1"/>
  <c r="H16" i="9"/>
  <c r="H48" i="24" s="1"/>
  <c r="J16" i="9"/>
  <c r="J48" i="24" s="1"/>
  <c r="F49" i="24"/>
  <c r="H49" i="24"/>
  <c r="J49" i="24"/>
  <c r="D18" i="9"/>
  <c r="D50" i="24" s="1"/>
  <c r="F18" i="9"/>
  <c r="F50" i="24" s="1"/>
  <c r="H18" i="9"/>
  <c r="H50" i="24" s="1"/>
  <c r="J18" i="9"/>
  <c r="J50" i="24" s="1"/>
  <c r="J19" i="9"/>
  <c r="J52" i="24" s="1"/>
  <c r="D20" i="9"/>
  <c r="D53" i="24" s="1"/>
  <c r="F20" i="9"/>
  <c r="F53" i="24" s="1"/>
  <c r="H20" i="9"/>
  <c r="H53" i="24" s="1"/>
  <c r="J20" i="9"/>
  <c r="J53" i="24" s="1"/>
  <c r="D54" i="24"/>
  <c r="F54" i="24"/>
  <c r="H54" i="24"/>
  <c r="J54" i="24"/>
  <c r="D22" i="9"/>
  <c r="D55" i="24" s="1"/>
  <c r="F22" i="9"/>
  <c r="F55" i="24" s="1"/>
  <c r="H22" i="9"/>
  <c r="H55" i="24" s="1"/>
  <c r="J22" i="9"/>
  <c r="J55" i="24" s="1"/>
  <c r="D23" i="9"/>
  <c r="D57" i="24" s="1"/>
  <c r="F23" i="9"/>
  <c r="F57" i="24" s="1"/>
  <c r="H23" i="9"/>
  <c r="H57" i="24" s="1"/>
  <c r="J23" i="9"/>
  <c r="J57" i="24" s="1"/>
  <c r="D24" i="9"/>
  <c r="D58" i="24" s="1"/>
  <c r="F24" i="9"/>
  <c r="F58" i="24" s="1"/>
  <c r="H24" i="9"/>
  <c r="H58" i="24" s="1"/>
  <c r="J24" i="9"/>
  <c r="J58" i="24" s="1"/>
  <c r="D59" i="24"/>
  <c r="F59" i="24"/>
  <c r="H59" i="24"/>
  <c r="J59" i="24"/>
  <c r="D26" i="9"/>
  <c r="D60" i="24" s="1"/>
  <c r="F26" i="9"/>
  <c r="F60" i="24" s="1"/>
  <c r="H26" i="9"/>
  <c r="H60" i="24" s="1"/>
  <c r="J26" i="9"/>
  <c r="J60" i="24" s="1"/>
  <c r="F6" i="9"/>
  <c r="F35" i="24" s="1"/>
  <c r="H6" i="9"/>
  <c r="H35" i="24" s="1"/>
  <c r="J6" i="9"/>
  <c r="J35" i="24" s="1"/>
  <c r="D35" i="24"/>
  <c r="C27" i="9"/>
  <c r="E27" i="9"/>
  <c r="F2" i="21" s="1"/>
  <c r="G2" i="21" s="1"/>
  <c r="F34" i="24"/>
  <c r="H34" i="24"/>
  <c r="J34" i="24"/>
  <c r="D34" i="24"/>
  <c r="F4" i="9"/>
  <c r="F33" i="24" s="1"/>
  <c r="H4" i="9"/>
  <c r="H33" i="24" s="1"/>
  <c r="J4" i="9"/>
  <c r="J33" i="24" s="1"/>
  <c r="D4" i="9"/>
  <c r="D33" i="24" s="1"/>
  <c r="F3" i="9"/>
  <c r="F32" i="24" s="1"/>
  <c r="H3" i="9"/>
  <c r="H32" i="24" s="1"/>
  <c r="H36" i="24" s="1"/>
  <c r="J3" i="9"/>
  <c r="J32" i="24" s="1"/>
  <c r="D3" i="9"/>
  <c r="D32" i="24" s="1"/>
  <c r="I27" i="9"/>
  <c r="J2" i="21" s="1"/>
  <c r="K2" i="21" s="1"/>
  <c r="G27" i="9"/>
  <c r="H2" i="21" s="1"/>
  <c r="I2" i="21" s="1"/>
  <c r="C31" i="1"/>
  <c r="C31" i="9" s="1"/>
  <c r="D19" i="21" s="1"/>
  <c r="E19" i="21" s="1"/>
  <c r="I31" i="1"/>
  <c r="I31" i="9" s="1"/>
  <c r="J19" i="21" s="1"/>
  <c r="K19" i="21" s="1"/>
  <c r="G31" i="1"/>
  <c r="G31" i="9" s="1"/>
  <c r="H19" i="21" s="1"/>
  <c r="I19" i="21" s="1"/>
  <c r="E31" i="1"/>
  <c r="E31" i="9" s="1"/>
  <c r="F19" i="21" s="1"/>
  <c r="G19" i="21" s="1"/>
  <c r="D36" i="24" l="1"/>
  <c r="F36" i="24"/>
  <c r="J36" i="24"/>
  <c r="J61" i="24"/>
  <c r="J56" i="24"/>
  <c r="J51" i="24"/>
  <c r="J46" i="24"/>
  <c r="J41" i="24"/>
  <c r="H61" i="24"/>
  <c r="H56" i="24"/>
  <c r="H51" i="24"/>
  <c r="H46" i="24"/>
  <c r="H41" i="24"/>
  <c r="F61" i="24"/>
  <c r="F56" i="24"/>
  <c r="F51" i="24"/>
  <c r="F46" i="24"/>
  <c r="F41" i="24"/>
  <c r="D61" i="24"/>
  <c r="D56" i="24"/>
  <c r="D51" i="24"/>
  <c r="D46" i="24"/>
  <c r="D41" i="24"/>
  <c r="K27" i="9"/>
  <c r="J20" i="21"/>
  <c r="D2" i="21"/>
  <c r="E2" i="21" s="1"/>
  <c r="D20" i="21" s="1"/>
  <c r="H20" i="21"/>
  <c r="F20" i="21"/>
  <c r="K31" i="9"/>
  <c r="K31" i="1"/>
  <c r="F28" i="1"/>
  <c r="K29" i="1" l="1"/>
  <c r="K30" i="1"/>
  <c r="K23" i="1"/>
  <c r="D28" i="1"/>
  <c r="D29" i="1"/>
  <c r="D30" i="1"/>
  <c r="J6" i="1" l="1"/>
  <c r="J5" i="24" s="1"/>
  <c r="H6" i="1"/>
  <c r="H5" i="24" s="1"/>
  <c r="F6" i="1"/>
  <c r="F5" i="24" s="1"/>
  <c r="D5" i="24"/>
  <c r="D4" i="24"/>
  <c r="D4" i="1"/>
  <c r="D3" i="24" s="1"/>
  <c r="D3" i="1"/>
  <c r="D2" i="24" s="1"/>
  <c r="J30" i="1"/>
  <c r="J29" i="1"/>
  <c r="J28" i="1"/>
  <c r="H30" i="1"/>
  <c r="H29" i="1"/>
  <c r="H28" i="1"/>
  <c r="F30" i="1"/>
  <c r="F29" i="1"/>
  <c r="J26" i="1"/>
  <c r="J30" i="24" s="1"/>
  <c r="J29" i="24"/>
  <c r="J24" i="1"/>
  <c r="J28" i="24" s="1"/>
  <c r="J23" i="1"/>
  <c r="J27" i="24" s="1"/>
  <c r="J22" i="1"/>
  <c r="J25" i="24" s="1"/>
  <c r="J24" i="24"/>
  <c r="J20" i="1"/>
  <c r="J23" i="24" s="1"/>
  <c r="J19" i="1"/>
  <c r="J22" i="24" s="1"/>
  <c r="J18" i="1"/>
  <c r="J20" i="24" s="1"/>
  <c r="J19" i="24"/>
  <c r="J16" i="1"/>
  <c r="J18" i="24" s="1"/>
  <c r="J15" i="1"/>
  <c r="J17" i="24" s="1"/>
  <c r="J14" i="1"/>
  <c r="J15" i="24" s="1"/>
  <c r="J14" i="24"/>
  <c r="J12" i="1"/>
  <c r="J13" i="24" s="1"/>
  <c r="J11" i="1"/>
  <c r="J12" i="24" s="1"/>
  <c r="J10" i="1"/>
  <c r="J10" i="24" s="1"/>
  <c r="J9" i="24"/>
  <c r="J8" i="1"/>
  <c r="J8" i="24" s="1"/>
  <c r="J7" i="1"/>
  <c r="J7" i="24" s="1"/>
  <c r="J4" i="24"/>
  <c r="J4" i="1"/>
  <c r="J3" i="24" s="1"/>
  <c r="J3" i="1"/>
  <c r="J2" i="24" s="1"/>
  <c r="H26" i="1"/>
  <c r="H30" i="24" s="1"/>
  <c r="H29" i="24"/>
  <c r="H24" i="1"/>
  <c r="H28" i="24" s="1"/>
  <c r="H23" i="1"/>
  <c r="H27" i="24" s="1"/>
  <c r="H22" i="1"/>
  <c r="H25" i="24" s="1"/>
  <c r="H24" i="24"/>
  <c r="H20" i="1"/>
  <c r="H23" i="24" s="1"/>
  <c r="H19" i="1"/>
  <c r="H22" i="24" s="1"/>
  <c r="H18" i="1"/>
  <c r="H20" i="24" s="1"/>
  <c r="H19" i="24"/>
  <c r="H16" i="1"/>
  <c r="H18" i="24" s="1"/>
  <c r="H15" i="1"/>
  <c r="H17" i="24" s="1"/>
  <c r="H14" i="1"/>
  <c r="H15" i="24" s="1"/>
  <c r="H14" i="24"/>
  <c r="H12" i="1"/>
  <c r="H13" i="24" s="1"/>
  <c r="H11" i="1"/>
  <c r="H12" i="24" s="1"/>
  <c r="H10" i="1"/>
  <c r="H10" i="24" s="1"/>
  <c r="H9" i="24"/>
  <c r="H8" i="1"/>
  <c r="H8" i="24" s="1"/>
  <c r="H7" i="1"/>
  <c r="H7" i="24" s="1"/>
  <c r="H4" i="24"/>
  <c r="H4" i="1"/>
  <c r="H3" i="24" s="1"/>
  <c r="H3" i="1"/>
  <c r="H2" i="24" s="1"/>
  <c r="F26" i="1"/>
  <c r="F30" i="24" s="1"/>
  <c r="F29" i="24"/>
  <c r="F24" i="1"/>
  <c r="F28" i="24" s="1"/>
  <c r="F23" i="1"/>
  <c r="F27" i="24" s="1"/>
  <c r="F22" i="1"/>
  <c r="F25" i="24" s="1"/>
  <c r="F24" i="24"/>
  <c r="F20" i="1"/>
  <c r="F23" i="24" s="1"/>
  <c r="F19" i="1"/>
  <c r="F22" i="24" s="1"/>
  <c r="F18" i="1"/>
  <c r="F20" i="24" s="1"/>
  <c r="F19" i="24"/>
  <c r="F16" i="1"/>
  <c r="F18" i="24" s="1"/>
  <c r="F15" i="1"/>
  <c r="F17" i="24" s="1"/>
  <c r="F14" i="1"/>
  <c r="F15" i="24" s="1"/>
  <c r="F14" i="24"/>
  <c r="F12" i="1"/>
  <c r="F13" i="24" s="1"/>
  <c r="F11" i="1"/>
  <c r="F12" i="24" s="1"/>
  <c r="F10" i="1"/>
  <c r="F10" i="24" s="1"/>
  <c r="F9" i="24"/>
  <c r="F8" i="1"/>
  <c r="F8" i="24" s="1"/>
  <c r="F7" i="1"/>
  <c r="F7" i="24" s="1"/>
  <c r="F4" i="24"/>
  <c r="F4" i="1"/>
  <c r="F3" i="24" s="1"/>
  <c r="F3" i="1"/>
  <c r="F2" i="24" s="1"/>
  <c r="D26" i="1"/>
  <c r="D30" i="24" s="1"/>
  <c r="D29" i="24"/>
  <c r="D24" i="1"/>
  <c r="D28" i="24" s="1"/>
  <c r="D23" i="1"/>
  <c r="D27" i="24" s="1"/>
  <c r="D22" i="1"/>
  <c r="D25" i="24" s="1"/>
  <c r="D24" i="24"/>
  <c r="D20" i="1"/>
  <c r="D23" i="24" s="1"/>
  <c r="D19" i="1"/>
  <c r="D22" i="24" s="1"/>
  <c r="D18" i="1"/>
  <c r="D20" i="24" s="1"/>
  <c r="D19" i="24"/>
  <c r="D16" i="1"/>
  <c r="D18" i="24" s="1"/>
  <c r="D15" i="1"/>
  <c r="D17" i="24" s="1"/>
  <c r="D14" i="1"/>
  <c r="D15" i="24" s="1"/>
  <c r="D14" i="24"/>
  <c r="D12" i="1"/>
  <c r="D13" i="24" s="1"/>
  <c r="D11" i="1"/>
  <c r="D12" i="24" s="1"/>
  <c r="D10" i="1"/>
  <c r="D10" i="24" s="1"/>
  <c r="D9" i="24"/>
  <c r="D8" i="1"/>
  <c r="D8" i="24" s="1"/>
  <c r="D7" i="1"/>
  <c r="D7" i="24" s="1"/>
  <c r="D31" i="24" l="1"/>
  <c r="D21" i="24"/>
  <c r="D11" i="24"/>
  <c r="M3" i="24" s="1"/>
  <c r="J21" i="24"/>
  <c r="J26" i="24"/>
  <c r="J31" i="24"/>
  <c r="H11" i="24"/>
  <c r="O3" i="24" s="1"/>
  <c r="H21" i="24"/>
  <c r="H26" i="24"/>
  <c r="H31" i="24"/>
  <c r="F11" i="24"/>
  <c r="N3" i="24" s="1"/>
  <c r="F21" i="24"/>
  <c r="F26" i="24"/>
  <c r="F31" i="24"/>
  <c r="H6" i="24"/>
  <c r="O2" i="24" s="1"/>
  <c r="J11" i="24"/>
  <c r="P3" i="24" s="1"/>
  <c r="J16" i="24"/>
  <c r="P4" i="24" s="1"/>
  <c r="H16" i="24"/>
  <c r="O4" i="24" s="1"/>
  <c r="F16" i="24"/>
  <c r="N4" i="24" s="1"/>
  <c r="D16" i="24"/>
  <c r="M4" i="24" s="1"/>
  <c r="J6" i="24"/>
  <c r="P2" i="24" s="1"/>
  <c r="P18" i="24" s="1"/>
  <c r="D6" i="24"/>
  <c r="M2" i="24" s="1"/>
  <c r="D26" i="24"/>
  <c r="F6" i="24"/>
  <c r="N2" i="24" s="1"/>
  <c r="D32" i="1"/>
  <c r="C32" i="1" s="1"/>
  <c r="J32" i="1"/>
  <c r="K4" i="1"/>
  <c r="K27" i="1"/>
  <c r="O19" i="24" l="1"/>
  <c r="O20" i="24" s="1"/>
  <c r="O21" i="24" s="1"/>
  <c r="O22" i="24" s="1"/>
  <c r="O23" i="24" s="1"/>
  <c r="O24" i="24" s="1"/>
  <c r="O25" i="24" s="1"/>
  <c r="O26" i="24" s="1"/>
  <c r="O27" i="24" s="1"/>
  <c r="O28" i="24" s="1"/>
  <c r="O29" i="24" s="1"/>
  <c r="M19" i="24"/>
  <c r="M20" i="24" s="1"/>
  <c r="M21" i="24" s="1"/>
  <c r="M22" i="24" s="1"/>
  <c r="M23" i="24" s="1"/>
  <c r="M24" i="24" s="1"/>
  <c r="M25" i="24" s="1"/>
  <c r="M26" i="24" s="1"/>
  <c r="M27" i="24" s="1"/>
  <c r="M28" i="24" s="1"/>
  <c r="M29" i="24" s="1"/>
  <c r="O18" i="24"/>
  <c r="P19" i="24"/>
  <c r="P20" i="24" s="1"/>
  <c r="P21" i="24" s="1"/>
  <c r="P22" i="24" s="1"/>
  <c r="P23" i="24" s="1"/>
  <c r="P24" i="24" s="1"/>
  <c r="P25" i="24" s="1"/>
  <c r="P26" i="24" s="1"/>
  <c r="P27" i="24" s="1"/>
  <c r="P28" i="24" s="1"/>
  <c r="P29" i="24" s="1"/>
  <c r="M18" i="24"/>
  <c r="N19" i="24"/>
  <c r="N20" i="24" s="1"/>
  <c r="N21" i="24" s="1"/>
  <c r="N22" i="24" s="1"/>
  <c r="N23" i="24" s="1"/>
  <c r="N24" i="24" s="1"/>
  <c r="N25" i="24" s="1"/>
  <c r="N26" i="24" s="1"/>
  <c r="N27" i="24" s="1"/>
  <c r="N28" i="24" s="1"/>
  <c r="N29" i="24" s="1"/>
  <c r="N18" i="24"/>
  <c r="K26" i="9"/>
  <c r="K14" i="1"/>
  <c r="K10" i="1"/>
  <c r="K26" i="1"/>
  <c r="K22" i="1"/>
  <c r="K18" i="1"/>
  <c r="K22" i="9"/>
  <c r="K18" i="9"/>
  <c r="K14" i="9"/>
  <c r="K10" i="9"/>
  <c r="K6" i="9"/>
  <c r="K6" i="1" l="1"/>
  <c r="K7" i="9" l="1"/>
  <c r="K11" i="9"/>
  <c r="K15" i="9"/>
  <c r="K19" i="9"/>
  <c r="K23" i="9"/>
  <c r="K3" i="9"/>
  <c r="K7" i="1"/>
  <c r="K11" i="1"/>
  <c r="K15" i="1"/>
  <c r="K19" i="1"/>
  <c r="K3" i="1"/>
  <c r="K21" i="9" l="1"/>
  <c r="K13" i="9"/>
  <c r="K25" i="1"/>
  <c r="K17" i="9"/>
  <c r="K9" i="9"/>
  <c r="K21" i="1"/>
  <c r="K17" i="1"/>
  <c r="K9" i="1"/>
  <c r="K13" i="1"/>
  <c r="K24" i="1"/>
  <c r="K24" i="9"/>
  <c r="K16" i="9"/>
  <c r="K8" i="9"/>
  <c r="K12" i="1"/>
  <c r="K20" i="1"/>
  <c r="K20" i="9"/>
  <c r="K12" i="9"/>
  <c r="K16" i="1"/>
  <c r="K8" i="1"/>
  <c r="K25" i="9"/>
  <c r="I1" i="9"/>
  <c r="G1" i="9"/>
  <c r="E1" i="9"/>
  <c r="C1" i="9"/>
  <c r="H32" i="1"/>
  <c r="F32" i="1" l="1"/>
  <c r="F2" i="9" s="1"/>
  <c r="K4" i="9"/>
  <c r="H2" i="9"/>
  <c r="H32" i="9" s="1"/>
  <c r="K5" i="9"/>
  <c r="K5" i="1"/>
  <c r="G2" i="9" l="1"/>
  <c r="G32" i="9"/>
  <c r="E2" i="9"/>
  <c r="F32" i="9"/>
  <c r="E32" i="9" s="1"/>
  <c r="J2" i="9"/>
  <c r="I32" i="1"/>
  <c r="D2" i="9"/>
  <c r="D32" i="9" s="1"/>
  <c r="C7" i="20" l="1"/>
  <c r="D12" i="20" s="1"/>
  <c r="E7" i="20"/>
  <c r="F12" i="20" s="1"/>
  <c r="I2" i="9"/>
  <c r="J32" i="9"/>
  <c r="I32" i="9" s="1"/>
  <c r="C2" i="9"/>
  <c r="E32" i="1"/>
  <c r="G32" i="1"/>
  <c r="G7" i="20" l="1"/>
  <c r="H12" i="20" s="1"/>
  <c r="K32" i="1"/>
  <c r="K2" i="9"/>
  <c r="C32" i="9"/>
  <c r="K32" i="9" l="1"/>
  <c r="A7" i="20"/>
  <c r="B12" i="20" s="1"/>
  <c r="D13" i="20" l="1"/>
  <c r="D15" i="20" s="1"/>
  <c r="F13" i="20"/>
  <c r="F15" i="20" s="1"/>
  <c r="B13" i="20"/>
  <c r="B15" i="20" s="1"/>
  <c r="H13" i="20"/>
  <c r="H15" i="20" s="1"/>
</calcChain>
</file>

<file path=xl/sharedStrings.xml><?xml version="1.0" encoding="utf-8"?>
<sst xmlns="http://schemas.openxmlformats.org/spreadsheetml/2006/main" count="255" uniqueCount="64">
  <si>
    <t>点数</t>
    <rPh sb="0" eb="2">
      <t>テンスウ</t>
    </rPh>
    <phoneticPr fontId="1"/>
  </si>
  <si>
    <t>基本設定</t>
    <rPh sb="0" eb="2">
      <t>キホン</t>
    </rPh>
    <rPh sb="2" eb="4">
      <t>セッテイ</t>
    </rPh>
    <phoneticPr fontId="1"/>
  </si>
  <si>
    <t>メンツ</t>
    <phoneticPr fontId="1"/>
  </si>
  <si>
    <t>箱</t>
    <rPh sb="0" eb="1">
      <t>ハコ</t>
    </rPh>
    <phoneticPr fontId="1"/>
  </si>
  <si>
    <t>メンツ</t>
    <phoneticPr fontId="1"/>
  </si>
  <si>
    <t>計</t>
    <rPh sb="0" eb="1">
      <t>ケイ</t>
    </rPh>
    <phoneticPr fontId="1"/>
  </si>
  <si>
    <t>焼鳥</t>
    <rPh sb="0" eb="2">
      <t>ヤキトリ</t>
    </rPh>
    <phoneticPr fontId="1"/>
  </si>
  <si>
    <t>ウマ</t>
    <phoneticPr fontId="1"/>
  </si>
  <si>
    <t>コイン精算</t>
    <rPh sb="3" eb="5">
      <t>セイサン</t>
    </rPh>
    <phoneticPr fontId="1"/>
  </si>
  <si>
    <t>コイン精算（予備１）</t>
    <rPh sb="3" eb="5">
      <t>セイサン</t>
    </rPh>
    <rPh sb="6" eb="8">
      <t>ヨビ</t>
    </rPh>
    <phoneticPr fontId="1"/>
  </si>
  <si>
    <t>コイン精算（予備２）</t>
    <rPh sb="3" eb="5">
      <t>セイサン</t>
    </rPh>
    <rPh sb="6" eb="8">
      <t>ヨビ</t>
    </rPh>
    <phoneticPr fontId="1"/>
  </si>
  <si>
    <t>▼で選択</t>
  </si>
  <si>
    <t>▼で選択</t>
    <rPh sb="2" eb="4">
      <t>センタク</t>
    </rPh>
    <phoneticPr fontId="1"/>
  </si>
  <si>
    <t>▼で選択</t>
    <phoneticPr fontId="1"/>
  </si>
  <si>
    <t>レート（円）
千点の金額
を入力</t>
    <rPh sb="4" eb="5">
      <t>エン</t>
    </rPh>
    <rPh sb="7" eb="9">
      <t>センテン</t>
    </rPh>
    <rPh sb="10" eb="12">
      <t>キンガク</t>
    </rPh>
    <rPh sb="14" eb="16">
      <t>ニュウリョク</t>
    </rPh>
    <phoneticPr fontId="1"/>
  </si>
  <si>
    <t>うま:順位（点）
5.10→5
10.20→10
を入力</t>
    <rPh sb="3" eb="5">
      <t>ジュンイ</t>
    </rPh>
    <rPh sb="6" eb="7">
      <t>テン</t>
    </rPh>
    <rPh sb="26" eb="28">
      <t>ニュウリョク</t>
    </rPh>
    <phoneticPr fontId="1"/>
  </si>
  <si>
    <t>ｺｲﾝ（円）
ｺｲﾝ1枚の
金額を入力
不使用の
場合はｾﾞﾛ</t>
    <rPh sb="4" eb="5">
      <t>エン</t>
    </rPh>
    <rPh sb="11" eb="12">
      <t>マイ</t>
    </rPh>
    <rPh sb="14" eb="15">
      <t>キン</t>
    </rPh>
    <rPh sb="15" eb="16">
      <t>ガク</t>
    </rPh>
    <rPh sb="17" eb="19">
      <t>ニュウリョク</t>
    </rPh>
    <rPh sb="20" eb="23">
      <t>フシヨウ</t>
    </rPh>
    <rPh sb="25" eb="27">
      <t>バアイ</t>
    </rPh>
    <phoneticPr fontId="1"/>
  </si>
  <si>
    <t>箱（点）
罰符が点数の
場合のみ入力。
コイン精算時
は入力なし</t>
    <rPh sb="0" eb="1">
      <t>ハコ</t>
    </rPh>
    <rPh sb="2" eb="3">
      <t>テン</t>
    </rPh>
    <rPh sb="5" eb="6">
      <t>バツ</t>
    </rPh>
    <rPh sb="6" eb="7">
      <t>フ</t>
    </rPh>
    <rPh sb="12" eb="14">
      <t>バアイ</t>
    </rPh>
    <rPh sb="16" eb="18">
      <t>ニュウリョク</t>
    </rPh>
    <rPh sb="23" eb="25">
      <t>セイサン</t>
    </rPh>
    <rPh sb="25" eb="26">
      <t>ジ</t>
    </rPh>
    <rPh sb="28" eb="30">
      <t>ニュウリョク</t>
    </rPh>
    <phoneticPr fontId="1"/>
  </si>
  <si>
    <t>★基本設定は一番下にあります。</t>
    <rPh sb="1" eb="3">
      <t>キホン</t>
    </rPh>
    <rPh sb="3" eb="5">
      <t>セッテイ</t>
    </rPh>
    <rPh sb="6" eb="8">
      <t>イチバン</t>
    </rPh>
    <rPh sb="8" eb="9">
      <t>シタ</t>
    </rPh>
    <phoneticPr fontId="1"/>
  </si>
  <si>
    <t>ウマ</t>
    <phoneticPr fontId="1"/>
  </si>
  <si>
    <t>ウマ</t>
    <phoneticPr fontId="1"/>
  </si>
  <si>
    <t>1～6ｹﾞｰﾑ
点数のみ</t>
    <rPh sb="9" eb="10">
      <t>テン</t>
    </rPh>
    <phoneticPr fontId="1"/>
  </si>
  <si>
    <t>焼鳥（点）
★罰符が点数の
場合のみ入力。
コイン精算時
はｾﾞﾛを入力</t>
    <rPh sb="0" eb="2">
      <t>ヤキトリ</t>
    </rPh>
    <rPh sb="3" eb="4">
      <t>テン</t>
    </rPh>
    <rPh sb="7" eb="8">
      <t>バツ</t>
    </rPh>
    <rPh sb="8" eb="9">
      <t>フ</t>
    </rPh>
    <rPh sb="14" eb="16">
      <t>バアイ</t>
    </rPh>
    <rPh sb="18" eb="20">
      <t>ニュウリョク</t>
    </rPh>
    <rPh sb="25" eb="27">
      <t>セイサン</t>
    </rPh>
    <rPh sb="27" eb="28">
      <t>ジ</t>
    </rPh>
    <rPh sb="34" eb="36">
      <t>ニュウリョク</t>
    </rPh>
    <phoneticPr fontId="1"/>
  </si>
  <si>
    <t>1～6ｹﾞｰﾑ
コイン枚数
合計</t>
    <rPh sb="11" eb="13">
      <t>マイスウ</t>
    </rPh>
    <rPh sb="14" eb="16">
      <t>ゴウケイ</t>
    </rPh>
    <phoneticPr fontId="1"/>
  </si>
  <si>
    <t>に</t>
    <phoneticPr fontId="1"/>
  </si>
  <si>
    <t>さん</t>
    <phoneticPr fontId="1"/>
  </si>
  <si>
    <t>し</t>
    <phoneticPr fontId="1"/>
  </si>
  <si>
    <t>1～6ｹﾞｰﾑ
点数＋ｺｲﾝ
総合計(円)</t>
    <rPh sb="7" eb="9">
      <t>テンスウ</t>
    </rPh>
    <rPh sb="8" eb="10">
      <t>テンスウ</t>
    </rPh>
    <rPh sb="15" eb="16">
      <t>ソウ</t>
    </rPh>
    <rPh sb="16" eb="18">
      <t>ゴウケイ</t>
    </rPh>
    <phoneticPr fontId="1"/>
  </si>
  <si>
    <t>1～12ｹﾞｰﾑ
コイン枚数
合計</t>
    <phoneticPr fontId="1"/>
  </si>
  <si>
    <t>1～12ｹﾞｰﾑ
点数＋ｺｲﾝ
総合計(円)</t>
    <rPh sb="7" eb="9">
      <t>キンガク</t>
    </rPh>
    <rPh sb="10" eb="11">
      <t>＋</t>
    </rPh>
    <rPh sb="16" eb="18">
      <t>ゴウケイ</t>
    </rPh>
    <rPh sb="18" eb="19">
      <t>（</t>
    </rPh>
    <rPh sb="20" eb="21">
      <t>）</t>
    </rPh>
    <phoneticPr fontId="1"/>
  </si>
  <si>
    <t>1～12ｹﾞｰﾑ
点数のみ</t>
    <rPh sb="8" eb="10">
      <t>テンスウ</t>
    </rPh>
    <phoneticPr fontId="1"/>
  </si>
  <si>
    <t>一人分</t>
    <rPh sb="0" eb="2">
      <t>ヒトリ</t>
    </rPh>
    <rPh sb="2" eb="3">
      <t>ブン</t>
    </rPh>
    <phoneticPr fontId="1"/>
  </si>
  <si>
    <t>繰り上げ金額×4</t>
    <rPh sb="0" eb="1">
      <t>ク</t>
    </rPh>
    <rPh sb="2" eb="3">
      <t>ア</t>
    </rPh>
    <rPh sb="4" eb="6">
      <t>キンガク</t>
    </rPh>
    <phoneticPr fontId="1"/>
  </si>
  <si>
    <t>場所代と繰り上げ前の差額</t>
    <rPh sb="0" eb="3">
      <t>バショダイ</t>
    </rPh>
    <rPh sb="4" eb="5">
      <t>ク</t>
    </rPh>
    <rPh sb="6" eb="7">
      <t>ア</t>
    </rPh>
    <rPh sb="8" eb="9">
      <t>マエ</t>
    </rPh>
    <rPh sb="10" eb="12">
      <t>サガク</t>
    </rPh>
    <phoneticPr fontId="1"/>
  </si>
  <si>
    <t>最終金額＋場所代</t>
    <rPh sb="0" eb="2">
      <t>サイシュウ</t>
    </rPh>
    <rPh sb="2" eb="4">
      <t>キンガク</t>
    </rPh>
    <rPh sb="5" eb="8">
      <t>バショダイ</t>
    </rPh>
    <phoneticPr fontId="1"/>
  </si>
  <si>
    <t>場所代　※10円以下繰り上げ</t>
    <rPh sb="0" eb="3">
      <t>バショダイ</t>
    </rPh>
    <rPh sb="7" eb="8">
      <t>エン</t>
    </rPh>
    <rPh sb="8" eb="10">
      <t>イカ</t>
    </rPh>
    <rPh sb="10" eb="11">
      <t>ク</t>
    </rPh>
    <rPh sb="12" eb="13">
      <t>ア</t>
    </rPh>
    <phoneticPr fontId="1"/>
  </si>
  <si>
    <t>４位</t>
    <rPh sb="1" eb="2">
      <t>イ</t>
    </rPh>
    <phoneticPr fontId="1"/>
  </si>
  <si>
    <t>一人分
※10円単位で繰り上げ</t>
    <rPh sb="0" eb="2">
      <t>ヒトリ</t>
    </rPh>
    <rPh sb="2" eb="3">
      <t>ブン</t>
    </rPh>
    <rPh sb="7" eb="8">
      <t>エン</t>
    </rPh>
    <rPh sb="8" eb="10">
      <t>タンイ</t>
    </rPh>
    <rPh sb="11" eb="12">
      <t>ク</t>
    </rPh>
    <rPh sb="13" eb="14">
      <t>ア</t>
    </rPh>
    <phoneticPr fontId="1"/>
  </si>
  <si>
    <t>場所代込みの最終結果</t>
    <rPh sb="0" eb="3">
      <t>バショダイ</t>
    </rPh>
    <rPh sb="3" eb="4">
      <t>コ</t>
    </rPh>
    <rPh sb="6" eb="8">
      <t>サイシュウ</t>
    </rPh>
    <rPh sb="8" eb="10">
      <t>ケッカ</t>
    </rPh>
    <phoneticPr fontId="1"/>
  </si>
  <si>
    <t>場所代を入力　　　　　→</t>
    <rPh sb="0" eb="3">
      <t>バショダイ</t>
    </rPh>
    <rPh sb="4" eb="6">
      <t>ニュウリョク</t>
    </rPh>
    <phoneticPr fontId="1"/>
  </si>
  <si>
    <t>総合結果表</t>
    <rPh sb="0" eb="2">
      <t>ソウゴウ</t>
    </rPh>
    <rPh sb="2" eb="4">
      <t>ケッカ</t>
    </rPh>
    <rPh sb="4" eb="5">
      <t>ヒョウ</t>
    </rPh>
    <phoneticPr fontId="1"/>
  </si>
  <si>
    <t>1～6ゲーム
結果</t>
    <rPh sb="7" eb="9">
      <t>ケッカ</t>
    </rPh>
    <phoneticPr fontId="1"/>
  </si>
  <si>
    <t>ウマ</t>
    <phoneticPr fontId="1"/>
  </si>
  <si>
    <t>〇〇</t>
    <phoneticPr fontId="1"/>
  </si>
  <si>
    <t>〇</t>
    <phoneticPr fontId="1"/>
  </si>
  <si>
    <t>●</t>
    <phoneticPr fontId="1"/>
  </si>
  <si>
    <t>●●</t>
    <phoneticPr fontId="1"/>
  </si>
  <si>
    <t>コイン</t>
    <phoneticPr fontId="1"/>
  </si>
  <si>
    <t>ﾚｰﾄ</t>
    <phoneticPr fontId="1"/>
  </si>
  <si>
    <t>１人焼鳥</t>
    <rPh sb="1" eb="2">
      <t>ニン</t>
    </rPh>
    <rPh sb="2" eb="3">
      <t>ヤ</t>
    </rPh>
    <rPh sb="3" eb="4">
      <t>トリ</t>
    </rPh>
    <phoneticPr fontId="1"/>
  </si>
  <si>
    <t>２人焼鳥</t>
    <rPh sb="1" eb="2">
      <t>ニン</t>
    </rPh>
    <rPh sb="2" eb="3">
      <t>ヤ</t>
    </rPh>
    <rPh sb="3" eb="4">
      <t>トリ</t>
    </rPh>
    <phoneticPr fontId="1"/>
  </si>
  <si>
    <t>３人焼鳥</t>
    <rPh sb="1" eb="2">
      <t>ニン</t>
    </rPh>
    <rPh sb="2" eb="3">
      <t>ヤ</t>
    </rPh>
    <rPh sb="3" eb="4">
      <t>トリ</t>
    </rPh>
    <phoneticPr fontId="1"/>
  </si>
  <si>
    <t>一本喰い</t>
    <rPh sb="0" eb="2">
      <t>イッポン</t>
    </rPh>
    <rPh sb="2" eb="3">
      <t>ク</t>
    </rPh>
    <phoneticPr fontId="1"/>
  </si>
  <si>
    <t>1人飛ばし</t>
    <rPh sb="1" eb="2">
      <t>ニン</t>
    </rPh>
    <rPh sb="2" eb="3">
      <t>ト</t>
    </rPh>
    <phoneticPr fontId="1"/>
  </si>
  <si>
    <t>2人飛ばし</t>
    <rPh sb="1" eb="2">
      <t>ニン</t>
    </rPh>
    <rPh sb="2" eb="3">
      <t>ト</t>
    </rPh>
    <phoneticPr fontId="1"/>
  </si>
  <si>
    <t>3人飛ばし</t>
    <rPh sb="1" eb="2">
      <t>ニン</t>
    </rPh>
    <rPh sb="2" eb="3">
      <t>ト</t>
    </rPh>
    <phoneticPr fontId="1"/>
  </si>
  <si>
    <t>最終結果</t>
    <rPh sb="0" eb="2">
      <t>サイシュウ</t>
    </rPh>
    <rPh sb="2" eb="4">
      <t>ケッカ</t>
    </rPh>
    <phoneticPr fontId="1"/>
  </si>
  <si>
    <t>結果</t>
    <rPh sb="0" eb="2">
      <t>ケッカ</t>
    </rPh>
    <phoneticPr fontId="1"/>
  </si>
  <si>
    <t>累計</t>
    <rPh sb="0" eb="2">
      <t>ルイケイ</t>
    </rPh>
    <phoneticPr fontId="1"/>
  </si>
  <si>
    <t>いち</t>
    <phoneticPr fontId="1"/>
  </si>
  <si>
    <t>20171111版</t>
    <rPh sb="8" eb="9">
      <t>バン</t>
    </rPh>
    <phoneticPr fontId="1"/>
  </si>
  <si>
    <t>箱×１</t>
    <rPh sb="0" eb="1">
      <t>ハコ</t>
    </rPh>
    <phoneticPr fontId="1"/>
  </si>
  <si>
    <t>箱×２</t>
    <rPh sb="0" eb="1">
      <t>ハコ</t>
    </rPh>
    <phoneticPr fontId="1"/>
  </si>
  <si>
    <t>箱×３</t>
    <rPh sb="0" eb="1">
      <t>ハコ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</si>
</sst>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);[Red]\(0\)"/>
    <numFmt numFmtId="177" formatCode="0_ "/>
    <numFmt numFmtId="178" formatCode="0_ ;[Red]\-0\ "/>
    <numFmt numFmtId="179" formatCode="&quot;一人当たり&quot;#,##0&quot;円&quot;"/>
    <numFmt numFmtId="180" formatCode="#,##0&quot;円　余り&quot;"/>
    <numFmt numFmtId="181" formatCode="#,##0_ "/>
    <numFmt numFmtId="182" formatCode="#,##0_ &quot;円&quot;"/>
    <numFmt numFmtId="183" formatCode="[$-411]ggge&quot;年&quot;m&quot;月&quot;d&quot;日　　開催&quot;;@"/>
    <numFmt numFmtId="184" formatCode="0_ &quot;円&quot;;[Red]\-0\ &quot;円&quot;"/>
  </numFmts>
  <fonts count="3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8"/>
      <color rgb="FFFF0000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8"/>
      <color rgb="FFFF000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6"/>
      <color rgb="FFFF0000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rgb="FF0070C0"/>
      </left>
      <right style="thin">
        <color indexed="64"/>
      </right>
      <top style="medium">
        <color rgb="FF0070C0"/>
      </top>
      <bottom style="thin">
        <color indexed="64"/>
      </bottom>
      <diagonal/>
    </border>
    <border>
      <left style="thin">
        <color indexed="64"/>
      </left>
      <right style="medium">
        <color rgb="FF0070C0"/>
      </right>
      <top style="medium">
        <color rgb="FF0070C0"/>
      </top>
      <bottom style="thin">
        <color indexed="64"/>
      </bottom>
      <diagonal/>
    </border>
    <border>
      <left style="medium">
        <color rgb="FF0070C0"/>
      </left>
      <right style="thin">
        <color indexed="64"/>
      </right>
      <top style="thin">
        <color indexed="64"/>
      </top>
      <bottom style="medium">
        <color rgb="FF0070C0"/>
      </bottom>
      <diagonal/>
    </border>
    <border>
      <left style="thin">
        <color indexed="64"/>
      </left>
      <right style="medium">
        <color rgb="FF0070C0"/>
      </right>
      <top style="thin">
        <color indexed="64"/>
      </top>
      <bottom style="medium">
        <color rgb="FF0070C0"/>
      </bottom>
      <diagonal/>
    </border>
    <border>
      <left style="medium">
        <color rgb="FF0070C0"/>
      </left>
      <right style="thin">
        <color indexed="64"/>
      </right>
      <top/>
      <bottom style="medium">
        <color rgb="FF0070C0"/>
      </bottom>
      <diagonal/>
    </border>
    <border>
      <left style="thin">
        <color indexed="64"/>
      </left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 style="thin">
        <color indexed="64"/>
      </right>
      <top style="medium">
        <color rgb="FF0070C0"/>
      </top>
      <bottom style="medium">
        <color rgb="FF0070C0"/>
      </bottom>
      <diagonal/>
    </border>
    <border>
      <left style="thin">
        <color indexed="64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indexed="64"/>
      </left>
      <right/>
      <top style="medium">
        <color rgb="FF0070C0"/>
      </top>
      <bottom style="medium">
        <color rgb="FF0070C0"/>
      </bottom>
      <diagonal/>
    </border>
    <border>
      <left style="thin">
        <color indexed="64"/>
      </left>
      <right/>
      <top/>
      <bottom style="medium">
        <color rgb="FF0070C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 style="medium">
        <color rgb="FF0033CC"/>
      </left>
      <right style="medium">
        <color rgb="FF0033CC"/>
      </right>
      <top style="medium">
        <color rgb="FF0033CC"/>
      </top>
      <bottom style="medium">
        <color rgb="FF0070C0"/>
      </bottom>
      <diagonal/>
    </border>
    <border>
      <left style="medium">
        <color rgb="FF0033CC"/>
      </left>
      <right style="medium">
        <color rgb="FF0033CC"/>
      </right>
      <top/>
      <bottom style="medium">
        <color rgb="FF0033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0">
    <xf numFmtId="0" fontId="0" fillId="0" borderId="0" xfId="0">
      <alignment vertical="center"/>
    </xf>
    <xf numFmtId="176" fontId="3" fillId="0" borderId="0" xfId="0" applyNumberFormat="1" applyFont="1" applyAlignment="1" applyProtection="1">
      <alignment horizontal="center" vertical="center"/>
    </xf>
    <xf numFmtId="176" fontId="3" fillId="0" borderId="0" xfId="0" applyNumberFormat="1" applyFont="1" applyAlignment="1" applyProtection="1">
      <alignment horizontal="right" vertical="center"/>
    </xf>
    <xf numFmtId="176" fontId="3" fillId="0" borderId="0" xfId="0" applyNumberFormat="1" applyFont="1" applyFill="1" applyAlignment="1" applyProtection="1">
      <alignment horizontal="right" vertical="center"/>
    </xf>
    <xf numFmtId="176" fontId="3" fillId="0" borderId="0" xfId="0" applyNumberFormat="1" applyFont="1" applyFill="1" applyAlignment="1" applyProtection="1">
      <alignment horizontal="center" vertical="center"/>
    </xf>
    <xf numFmtId="0" fontId="5" fillId="0" borderId="1" xfId="0" applyFont="1" applyFill="1" applyBorder="1">
      <alignment vertical="center"/>
    </xf>
    <xf numFmtId="176" fontId="3" fillId="11" borderId="2" xfId="0" applyNumberFormat="1" applyFont="1" applyFill="1" applyBorder="1" applyAlignment="1" applyProtection="1">
      <alignment horizontal="center" vertical="center"/>
    </xf>
    <xf numFmtId="182" fontId="9" fillId="3" borderId="32" xfId="0" applyNumberFormat="1" applyFont="1" applyFill="1" applyBorder="1" applyAlignment="1" applyProtection="1">
      <alignment horizontal="right" vertical="center"/>
      <protection hidden="1"/>
    </xf>
    <xf numFmtId="178" fontId="9" fillId="0" borderId="24" xfId="0" applyNumberFormat="1" applyFont="1" applyFill="1" applyBorder="1" applyAlignment="1" applyProtection="1">
      <alignment horizontal="right" vertical="center"/>
      <protection hidden="1"/>
    </xf>
    <xf numFmtId="182" fontId="10" fillId="3" borderId="24" xfId="0" applyNumberFormat="1" applyFont="1" applyFill="1" applyBorder="1" applyAlignment="1" applyProtection="1">
      <alignment horizontal="right" vertical="center"/>
      <protection hidden="1"/>
    </xf>
    <xf numFmtId="181" fontId="10" fillId="0" borderId="33" xfId="0" applyNumberFormat="1" applyFont="1" applyFill="1" applyBorder="1" applyAlignment="1" applyProtection="1">
      <alignment horizontal="right" vertical="center"/>
      <protection hidden="1"/>
    </xf>
    <xf numFmtId="177" fontId="12" fillId="2" borderId="25" xfId="0" applyNumberFormat="1" applyFont="1" applyFill="1" applyBorder="1" applyAlignment="1" applyProtection="1">
      <alignment horizontal="right" vertical="center"/>
      <protection locked="0"/>
    </xf>
    <xf numFmtId="177" fontId="13" fillId="0" borderId="25" xfId="0" applyNumberFormat="1" applyFont="1" applyFill="1" applyBorder="1" applyAlignment="1" applyProtection="1">
      <alignment horizontal="right" vertical="center"/>
      <protection hidden="1"/>
    </xf>
    <xf numFmtId="177" fontId="13" fillId="0" borderId="1" xfId="0" applyNumberFormat="1" applyFont="1" applyFill="1" applyBorder="1" applyAlignment="1" applyProtection="1">
      <alignment horizontal="right" vertical="center"/>
      <protection hidden="1"/>
    </xf>
    <xf numFmtId="177" fontId="12" fillId="0" borderId="25" xfId="0" applyNumberFormat="1" applyFont="1" applyFill="1" applyBorder="1" applyAlignment="1" applyProtection="1">
      <alignment horizontal="right" vertical="center"/>
      <protection locked="0"/>
    </xf>
    <xf numFmtId="177" fontId="13" fillId="0" borderId="8" xfId="0" applyNumberFormat="1" applyFont="1" applyFill="1" applyBorder="1" applyAlignment="1" applyProtection="1">
      <alignment horizontal="right" vertical="center"/>
      <protection hidden="1"/>
    </xf>
    <xf numFmtId="177" fontId="13" fillId="0" borderId="2" xfId="0" applyNumberFormat="1" applyFont="1" applyFill="1" applyBorder="1" applyAlignment="1" applyProtection="1">
      <alignment horizontal="right" vertical="center"/>
      <protection hidden="1"/>
    </xf>
    <xf numFmtId="177" fontId="12" fillId="11" borderId="25" xfId="0" applyNumberFormat="1" applyFont="1" applyFill="1" applyBorder="1" applyAlignment="1" applyProtection="1">
      <alignment horizontal="right" vertical="center"/>
      <protection locked="0"/>
    </xf>
    <xf numFmtId="177" fontId="12" fillId="10" borderId="25" xfId="0" applyNumberFormat="1" applyFont="1" applyFill="1" applyBorder="1" applyAlignment="1" applyProtection="1">
      <alignment horizontal="right" vertical="center"/>
      <protection locked="0"/>
    </xf>
    <xf numFmtId="177" fontId="12" fillId="0" borderId="20" xfId="0" applyNumberFormat="1" applyFont="1" applyFill="1" applyBorder="1" applyAlignment="1" applyProtection="1">
      <alignment horizontal="right" vertical="center"/>
      <protection hidden="1"/>
    </xf>
    <xf numFmtId="177" fontId="12" fillId="0" borderId="1" xfId="0" applyNumberFormat="1" applyFont="1" applyFill="1" applyBorder="1" applyAlignment="1" applyProtection="1">
      <alignment horizontal="right" vertical="center"/>
      <protection hidden="1"/>
    </xf>
    <xf numFmtId="177" fontId="12" fillId="5" borderId="3" xfId="0" applyNumberFormat="1" applyFont="1" applyFill="1" applyBorder="1" applyAlignment="1" applyProtection="1">
      <alignment horizontal="right" vertical="center"/>
      <protection locked="0"/>
    </xf>
    <xf numFmtId="177" fontId="13" fillId="0" borderId="3" xfId="0" applyNumberFormat="1" applyFont="1" applyFill="1" applyBorder="1" applyAlignment="1" applyProtection="1">
      <alignment horizontal="right" vertical="center"/>
      <protection hidden="1"/>
    </xf>
    <xf numFmtId="177" fontId="12" fillId="5" borderId="19" xfId="0" applyNumberFormat="1" applyFont="1" applyFill="1" applyBorder="1" applyAlignment="1" applyProtection="1">
      <alignment horizontal="right" vertical="center"/>
      <protection locked="0"/>
    </xf>
    <xf numFmtId="178" fontId="12" fillId="0" borderId="29" xfId="0" applyNumberFormat="1" applyFont="1" applyFill="1" applyBorder="1" applyAlignment="1" applyProtection="1">
      <alignment horizontal="right" vertical="center"/>
      <protection hidden="1"/>
    </xf>
    <xf numFmtId="178" fontId="12" fillId="0" borderId="23" xfId="0" applyNumberFormat="1" applyFont="1" applyFill="1" applyBorder="1" applyAlignment="1" applyProtection="1">
      <alignment horizontal="right" vertical="center"/>
      <protection hidden="1"/>
    </xf>
    <xf numFmtId="178" fontId="13" fillId="0" borderId="3" xfId="0" applyNumberFormat="1" applyFont="1" applyFill="1" applyBorder="1" applyAlignment="1" applyProtection="1">
      <alignment horizontal="right" vertical="center"/>
      <protection hidden="1"/>
    </xf>
    <xf numFmtId="176" fontId="3" fillId="2" borderId="25" xfId="0" applyNumberFormat="1" applyFont="1" applyFill="1" applyBorder="1" applyAlignment="1" applyProtection="1">
      <alignment horizontal="center" vertical="center"/>
    </xf>
    <xf numFmtId="176" fontId="3" fillId="2" borderId="1" xfId="0" applyNumberFormat="1" applyFont="1" applyFill="1" applyBorder="1" applyAlignment="1" applyProtection="1">
      <alignment horizontal="center" vertical="center"/>
    </xf>
    <xf numFmtId="176" fontId="3" fillId="2" borderId="23" xfId="0" applyNumberFormat="1" applyFont="1" applyFill="1" applyBorder="1" applyAlignment="1" applyProtection="1">
      <alignment horizontal="center" vertical="center"/>
    </xf>
    <xf numFmtId="176" fontId="3" fillId="0" borderId="8" xfId="0" applyNumberFormat="1" applyFont="1" applyFill="1" applyBorder="1" applyAlignment="1" applyProtection="1">
      <alignment horizontal="center" vertical="center"/>
    </xf>
    <xf numFmtId="176" fontId="3" fillId="0" borderId="1" xfId="0" applyNumberFormat="1" applyFont="1" applyFill="1" applyBorder="1" applyAlignment="1" applyProtection="1">
      <alignment horizontal="center" vertical="center"/>
    </xf>
    <xf numFmtId="176" fontId="3" fillId="0" borderId="2" xfId="0" applyNumberFormat="1" applyFont="1" applyFill="1" applyBorder="1" applyAlignment="1" applyProtection="1">
      <alignment horizontal="center" vertical="center"/>
    </xf>
    <xf numFmtId="176" fontId="3" fillId="11" borderId="25" xfId="0" applyNumberFormat="1" applyFont="1" applyFill="1" applyBorder="1" applyAlignment="1" applyProtection="1">
      <alignment horizontal="center" vertical="center"/>
    </xf>
    <xf numFmtId="176" fontId="3" fillId="11" borderId="1" xfId="0" applyNumberFormat="1" applyFont="1" applyFill="1" applyBorder="1" applyAlignment="1" applyProtection="1">
      <alignment horizontal="center" vertical="center"/>
    </xf>
    <xf numFmtId="176" fontId="3" fillId="10" borderId="25" xfId="0" applyNumberFormat="1" applyFont="1" applyFill="1" applyBorder="1" applyAlignment="1" applyProtection="1">
      <alignment horizontal="center" vertical="center"/>
    </xf>
    <xf numFmtId="176" fontId="3" fillId="10" borderId="1" xfId="0" applyNumberFormat="1" applyFont="1" applyFill="1" applyBorder="1" applyAlignment="1" applyProtection="1">
      <alignment horizontal="center" vertical="center"/>
    </xf>
    <xf numFmtId="176" fontId="3" fillId="10" borderId="23" xfId="0" applyNumberFormat="1" applyFont="1" applyFill="1" applyBorder="1" applyAlignment="1" applyProtection="1">
      <alignment horizontal="center" vertical="center"/>
    </xf>
    <xf numFmtId="176" fontId="3" fillId="0" borderId="23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Border="1">
      <alignment vertical="center"/>
    </xf>
    <xf numFmtId="0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6" xfId="0" applyNumberFormat="1" applyFont="1" applyBorder="1">
      <alignment vertical="center"/>
    </xf>
    <xf numFmtId="0" fontId="15" fillId="0" borderId="0" xfId="0" applyFont="1" applyFill="1" applyBorder="1" applyAlignment="1">
      <alignment vertical="center" wrapText="1"/>
    </xf>
    <xf numFmtId="0" fontId="14" fillId="0" borderId="0" xfId="0" applyFont="1" applyBorder="1" applyProtection="1">
      <alignment vertical="center"/>
      <protection hidden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7" fontId="12" fillId="0" borderId="1" xfId="0" applyNumberFormat="1" applyFont="1" applyFill="1" applyBorder="1" applyAlignment="1" applyProtection="1">
      <alignment horizontal="center" vertical="center"/>
      <protection locked="0"/>
    </xf>
    <xf numFmtId="177" fontId="12" fillId="0" borderId="2" xfId="0" applyNumberFormat="1" applyFont="1" applyFill="1" applyBorder="1" applyAlignment="1" applyProtection="1">
      <alignment horizontal="center" vertical="center"/>
      <protection locked="0"/>
    </xf>
    <xf numFmtId="177" fontId="12" fillId="2" borderId="1" xfId="0" applyNumberFormat="1" applyFont="1" applyFill="1" applyBorder="1" applyAlignment="1" applyProtection="1">
      <alignment horizontal="center" vertical="center"/>
      <protection locked="0"/>
    </xf>
    <xf numFmtId="177" fontId="12" fillId="2" borderId="2" xfId="0" applyNumberFormat="1" applyFont="1" applyFill="1" applyBorder="1" applyAlignment="1" applyProtection="1">
      <alignment horizontal="center" vertical="center"/>
      <protection locked="0"/>
    </xf>
    <xf numFmtId="177" fontId="12" fillId="11" borderId="1" xfId="0" applyNumberFormat="1" applyFont="1" applyFill="1" applyBorder="1" applyAlignment="1" applyProtection="1">
      <alignment horizontal="center" vertical="center"/>
      <protection locked="0"/>
    </xf>
    <xf numFmtId="177" fontId="12" fillId="11" borderId="2" xfId="0" applyNumberFormat="1" applyFont="1" applyFill="1" applyBorder="1" applyAlignment="1" applyProtection="1">
      <alignment horizontal="center" vertical="center"/>
      <protection locked="0"/>
    </xf>
    <xf numFmtId="177" fontId="12" fillId="10" borderId="1" xfId="0" applyNumberFormat="1" applyFont="1" applyFill="1" applyBorder="1" applyAlignment="1" applyProtection="1">
      <alignment horizontal="center" vertical="center"/>
      <protection locked="0"/>
    </xf>
    <xf numFmtId="177" fontId="12" fillId="10" borderId="2" xfId="0" applyNumberFormat="1" applyFont="1" applyFill="1" applyBorder="1" applyAlignment="1" applyProtection="1">
      <alignment horizontal="center" vertical="center"/>
      <protection locked="0"/>
    </xf>
    <xf numFmtId="176" fontId="8" fillId="0" borderId="2" xfId="0" applyNumberFormat="1" applyFont="1" applyFill="1" applyBorder="1" applyAlignment="1" applyProtection="1">
      <alignment horizontal="right" vertical="center"/>
    </xf>
    <xf numFmtId="0" fontId="8" fillId="0" borderId="2" xfId="0" applyNumberFormat="1" applyFont="1" applyFill="1" applyBorder="1" applyAlignment="1" applyProtection="1">
      <alignment horizontal="center" vertical="center"/>
      <protection hidden="1"/>
    </xf>
    <xf numFmtId="0" fontId="0" fillId="4" borderId="0" xfId="0" applyFill="1">
      <alignment vertical="center"/>
    </xf>
    <xf numFmtId="0" fontId="0" fillId="7" borderId="0" xfId="0" applyFill="1">
      <alignment vertical="center"/>
    </xf>
    <xf numFmtId="0" fontId="8" fillId="0" borderId="2" xfId="0" applyNumberFormat="1" applyFont="1" applyFill="1" applyBorder="1" applyAlignment="1" applyProtection="1">
      <alignment vertical="center"/>
      <protection hidden="1"/>
    </xf>
    <xf numFmtId="177" fontId="12" fillId="9" borderId="25" xfId="0" applyNumberFormat="1" applyFont="1" applyFill="1" applyBorder="1" applyAlignment="1" applyProtection="1">
      <alignment horizontal="right" vertical="center"/>
      <protection hidden="1"/>
    </xf>
    <xf numFmtId="177" fontId="12" fillId="9" borderId="1" xfId="0" applyNumberFormat="1" applyFont="1" applyFill="1" applyBorder="1" applyAlignment="1" applyProtection="1">
      <alignment horizontal="center" vertical="center"/>
      <protection hidden="1"/>
    </xf>
    <xf numFmtId="177" fontId="12" fillId="9" borderId="2" xfId="0" applyNumberFormat="1" applyFont="1" applyFill="1" applyBorder="1" applyAlignment="1" applyProtection="1">
      <alignment horizontal="center" vertical="center"/>
      <protection hidden="1"/>
    </xf>
    <xf numFmtId="177" fontId="13" fillId="9" borderId="1" xfId="0" applyNumberFormat="1" applyFont="1" applyFill="1" applyBorder="1" applyAlignment="1" applyProtection="1">
      <alignment horizontal="right" vertical="center"/>
      <protection hidden="1"/>
    </xf>
    <xf numFmtId="177" fontId="13" fillId="9" borderId="3" xfId="0" applyNumberFormat="1" applyFont="1" applyFill="1" applyBorder="1" applyAlignment="1" applyProtection="1">
      <alignment horizontal="right" vertical="center"/>
      <protection hidden="1"/>
    </xf>
    <xf numFmtId="178" fontId="13" fillId="9" borderId="23" xfId="0" applyNumberFormat="1" applyFont="1" applyFill="1" applyBorder="1" applyAlignment="1" applyProtection="1">
      <alignment horizontal="right" vertical="center"/>
      <protection hidden="1"/>
    </xf>
    <xf numFmtId="176" fontId="3" fillId="0" borderId="0" xfId="0" applyNumberFormat="1" applyFont="1" applyAlignment="1" applyProtection="1">
      <alignment horizontal="right" vertical="center"/>
      <protection hidden="1"/>
    </xf>
    <xf numFmtId="178" fontId="9" fillId="3" borderId="24" xfId="0" applyNumberFormat="1" applyFont="1" applyFill="1" applyBorder="1" applyAlignment="1" applyProtection="1">
      <alignment horizontal="right" vertical="center"/>
      <protection hidden="1"/>
    </xf>
    <xf numFmtId="177" fontId="12" fillId="9" borderId="1" xfId="0" applyNumberFormat="1" applyFont="1" applyFill="1" applyBorder="1" applyAlignment="1" applyProtection="1">
      <alignment horizontal="right" vertical="center"/>
      <protection hidden="1"/>
    </xf>
    <xf numFmtId="177" fontId="12" fillId="9" borderId="2" xfId="0" applyNumberFormat="1" applyFont="1" applyFill="1" applyBorder="1" applyAlignment="1" applyProtection="1">
      <alignment horizontal="right" vertical="center"/>
      <protection hidden="1"/>
    </xf>
    <xf numFmtId="176" fontId="3" fillId="0" borderId="0" xfId="0" applyNumberFormat="1" applyFont="1" applyAlignment="1" applyProtection="1">
      <alignment horizontal="center" vertical="center"/>
      <protection hidden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18" fillId="3" borderId="0" xfId="0" applyNumberFormat="1" applyFont="1" applyFill="1" applyAlignment="1" applyProtection="1">
      <alignment horizontal="left" vertical="center"/>
    </xf>
    <xf numFmtId="176" fontId="19" fillId="3" borderId="0" xfId="0" applyNumberFormat="1" applyFont="1" applyFill="1" applyAlignment="1" applyProtection="1">
      <alignment horizontal="right"/>
    </xf>
    <xf numFmtId="176" fontId="20" fillId="0" borderId="0" xfId="0" applyNumberFormat="1" applyFont="1" applyAlignment="1" applyProtection="1">
      <alignment horizontal="center" vertical="center"/>
    </xf>
    <xf numFmtId="0" fontId="21" fillId="4" borderId="2" xfId="0" applyNumberFormat="1" applyFont="1" applyFill="1" applyBorder="1" applyAlignment="1" applyProtection="1">
      <alignment horizontal="center" vertical="center"/>
      <protection locked="0"/>
    </xf>
    <xf numFmtId="176" fontId="21" fillId="4" borderId="2" xfId="0" applyNumberFormat="1" applyFont="1" applyFill="1" applyBorder="1" applyAlignment="1" applyProtection="1">
      <alignment horizontal="right" vertical="center"/>
    </xf>
    <xf numFmtId="176" fontId="20" fillId="8" borderId="25" xfId="0" applyNumberFormat="1" applyFont="1" applyFill="1" applyBorder="1" applyAlignment="1" applyProtection="1">
      <alignment horizontal="center" vertical="center"/>
    </xf>
    <xf numFmtId="177" fontId="22" fillId="8" borderId="25" xfId="0" applyNumberFormat="1" applyFont="1" applyFill="1" applyBorder="1" applyAlignment="1" applyProtection="1">
      <alignment horizontal="right" vertical="center"/>
      <protection locked="0"/>
    </xf>
    <xf numFmtId="177" fontId="22" fillId="9" borderId="25" xfId="0" applyNumberFormat="1" applyFont="1" applyFill="1" applyBorder="1" applyAlignment="1" applyProtection="1">
      <alignment horizontal="right" vertical="center"/>
    </xf>
    <xf numFmtId="177" fontId="23" fillId="0" borderId="25" xfId="0" applyNumberFormat="1" applyFont="1" applyFill="1" applyBorder="1" applyAlignment="1" applyProtection="1">
      <alignment horizontal="right" vertical="center"/>
      <protection hidden="1"/>
    </xf>
    <xf numFmtId="176" fontId="20" fillId="8" borderId="1" xfId="0" applyNumberFormat="1" applyFont="1" applyFill="1" applyBorder="1" applyAlignment="1" applyProtection="1">
      <alignment horizontal="center" vertical="center"/>
    </xf>
    <xf numFmtId="177" fontId="22" fillId="8" borderId="1" xfId="0" applyNumberFormat="1" applyFont="1" applyFill="1" applyBorder="1" applyAlignment="1" applyProtection="1">
      <alignment horizontal="center" vertical="center"/>
      <protection locked="0"/>
    </xf>
    <xf numFmtId="177" fontId="22" fillId="9" borderId="1" xfId="0" applyNumberFormat="1" applyFont="1" applyFill="1" applyBorder="1" applyAlignment="1" applyProtection="1">
      <alignment horizontal="center" vertical="center"/>
    </xf>
    <xf numFmtId="177" fontId="22" fillId="9" borderId="1" xfId="0" applyNumberFormat="1" applyFont="1" applyFill="1" applyBorder="1" applyAlignment="1" applyProtection="1">
      <alignment horizontal="right" vertical="center"/>
    </xf>
    <xf numFmtId="177" fontId="23" fillId="0" borderId="1" xfId="0" applyNumberFormat="1" applyFont="1" applyFill="1" applyBorder="1" applyAlignment="1" applyProtection="1">
      <alignment horizontal="right" vertical="center"/>
      <protection hidden="1"/>
    </xf>
    <xf numFmtId="176" fontId="20" fillId="8" borderId="23" xfId="0" applyNumberFormat="1" applyFont="1" applyFill="1" applyBorder="1" applyAlignment="1" applyProtection="1">
      <alignment horizontal="center" vertical="center"/>
    </xf>
    <xf numFmtId="177" fontId="22" fillId="8" borderId="2" xfId="0" applyNumberFormat="1" applyFont="1" applyFill="1" applyBorder="1" applyAlignment="1" applyProtection="1">
      <alignment horizontal="center" vertical="center"/>
      <protection locked="0"/>
    </xf>
    <xf numFmtId="177" fontId="22" fillId="9" borderId="2" xfId="0" applyNumberFormat="1" applyFont="1" applyFill="1" applyBorder="1" applyAlignment="1" applyProtection="1">
      <alignment horizontal="center" vertical="center"/>
    </xf>
    <xf numFmtId="177" fontId="22" fillId="9" borderId="2" xfId="0" applyNumberFormat="1" applyFont="1" applyFill="1" applyBorder="1" applyAlignment="1" applyProtection="1">
      <alignment horizontal="right" vertical="center"/>
    </xf>
    <xf numFmtId="176" fontId="20" fillId="3" borderId="8" xfId="0" applyNumberFormat="1" applyFont="1" applyFill="1" applyBorder="1" applyAlignment="1" applyProtection="1">
      <alignment horizontal="center" vertical="center"/>
    </xf>
    <xf numFmtId="177" fontId="22" fillId="0" borderId="25" xfId="0" applyNumberFormat="1" applyFont="1" applyFill="1" applyBorder="1" applyAlignment="1" applyProtection="1">
      <alignment horizontal="right" vertical="center"/>
      <protection locked="0"/>
    </xf>
    <xf numFmtId="177" fontId="23" fillId="0" borderId="8" xfId="0" applyNumberFormat="1" applyFont="1" applyFill="1" applyBorder="1" applyAlignment="1" applyProtection="1">
      <alignment horizontal="right" vertical="center"/>
      <protection hidden="1"/>
    </xf>
    <xf numFmtId="176" fontId="20" fillId="3" borderId="1" xfId="0" applyNumberFormat="1" applyFont="1" applyFill="1" applyBorder="1" applyAlignment="1" applyProtection="1">
      <alignment horizontal="center" vertical="center"/>
    </xf>
    <xf numFmtId="177" fontId="22" fillId="0" borderId="1" xfId="0" applyNumberFormat="1" applyFont="1" applyFill="1" applyBorder="1" applyAlignment="1" applyProtection="1">
      <alignment horizontal="center" vertical="center"/>
      <protection locked="0"/>
    </xf>
    <xf numFmtId="176" fontId="20" fillId="0" borderId="2" xfId="0" applyNumberFormat="1" applyFont="1" applyFill="1" applyBorder="1" applyAlignment="1" applyProtection="1">
      <alignment horizontal="center" vertical="center"/>
    </xf>
    <xf numFmtId="177" fontId="22" fillId="0" borderId="2" xfId="0" applyNumberFormat="1" applyFont="1" applyFill="1" applyBorder="1" applyAlignment="1" applyProtection="1">
      <alignment horizontal="center" vertical="center"/>
      <protection locked="0"/>
    </xf>
    <xf numFmtId="177" fontId="23" fillId="0" borderId="2" xfId="0" applyNumberFormat="1" applyFont="1" applyFill="1" applyBorder="1" applyAlignment="1" applyProtection="1">
      <alignment horizontal="right" vertical="center"/>
      <protection hidden="1"/>
    </xf>
    <xf numFmtId="176" fontId="20" fillId="7" borderId="25" xfId="0" applyNumberFormat="1" applyFont="1" applyFill="1" applyBorder="1" applyAlignment="1" applyProtection="1">
      <alignment horizontal="center" vertical="center"/>
    </xf>
    <xf numFmtId="177" fontId="22" fillId="7" borderId="25" xfId="0" applyNumberFormat="1" applyFont="1" applyFill="1" applyBorder="1" applyAlignment="1" applyProtection="1">
      <alignment horizontal="right" vertical="center"/>
      <protection locked="0"/>
    </xf>
    <xf numFmtId="176" fontId="20" fillId="7" borderId="1" xfId="0" applyNumberFormat="1" applyFont="1" applyFill="1" applyBorder="1" applyAlignment="1" applyProtection="1">
      <alignment horizontal="center" vertical="center"/>
    </xf>
    <xf numFmtId="177" fontId="22" fillId="7" borderId="1" xfId="0" applyNumberFormat="1" applyFont="1" applyFill="1" applyBorder="1" applyAlignment="1" applyProtection="1">
      <alignment horizontal="center" vertical="center"/>
      <protection locked="0"/>
    </xf>
    <xf numFmtId="176" fontId="20" fillId="7" borderId="2" xfId="0" applyNumberFormat="1" applyFont="1" applyFill="1" applyBorder="1" applyAlignment="1" applyProtection="1">
      <alignment horizontal="center" vertical="center"/>
    </xf>
    <xf numFmtId="177" fontId="22" fillId="7" borderId="2" xfId="0" applyNumberFormat="1" applyFont="1" applyFill="1" applyBorder="1" applyAlignment="1" applyProtection="1">
      <alignment horizontal="center" vertical="center"/>
      <protection locked="0"/>
    </xf>
    <xf numFmtId="176" fontId="20" fillId="6" borderId="25" xfId="0" applyNumberFormat="1" applyFont="1" applyFill="1" applyBorder="1" applyAlignment="1" applyProtection="1">
      <alignment horizontal="center" vertical="center"/>
    </xf>
    <xf numFmtId="177" fontId="22" fillId="6" borderId="25" xfId="0" applyNumberFormat="1" applyFont="1" applyFill="1" applyBorder="1" applyAlignment="1" applyProtection="1">
      <alignment horizontal="right" vertical="center"/>
      <protection locked="0"/>
    </xf>
    <xf numFmtId="176" fontId="20" fillId="6" borderId="1" xfId="0" applyNumberFormat="1" applyFont="1" applyFill="1" applyBorder="1" applyAlignment="1" applyProtection="1">
      <alignment horizontal="center" vertical="center"/>
    </xf>
    <xf numFmtId="177" fontId="22" fillId="6" borderId="1" xfId="0" applyNumberFormat="1" applyFont="1" applyFill="1" applyBorder="1" applyAlignment="1" applyProtection="1">
      <alignment horizontal="center" vertical="center"/>
      <protection locked="0"/>
    </xf>
    <xf numFmtId="176" fontId="20" fillId="6" borderId="2" xfId="0" applyNumberFormat="1" applyFont="1" applyFill="1" applyBorder="1" applyAlignment="1" applyProtection="1">
      <alignment horizontal="center" vertical="center"/>
    </xf>
    <xf numFmtId="177" fontId="22" fillId="6" borderId="2" xfId="0" applyNumberFormat="1" applyFont="1" applyFill="1" applyBorder="1" applyAlignment="1" applyProtection="1">
      <alignment horizontal="center" vertical="center"/>
      <protection locked="0"/>
    </xf>
    <xf numFmtId="176" fontId="20" fillId="0" borderId="23" xfId="0" applyNumberFormat="1" applyFont="1" applyFill="1" applyBorder="1" applyAlignment="1" applyProtection="1">
      <alignment horizontal="center" vertical="center"/>
    </xf>
    <xf numFmtId="177" fontId="22" fillId="3" borderId="20" xfId="0" applyNumberFormat="1" applyFont="1" applyFill="1" applyBorder="1" applyAlignment="1" applyProtection="1">
      <alignment horizontal="right" vertical="center"/>
      <protection hidden="1"/>
    </xf>
    <xf numFmtId="177" fontId="23" fillId="9" borderId="1" xfId="0" applyNumberFormat="1" applyFont="1" applyFill="1" applyBorder="1" applyAlignment="1" applyProtection="1">
      <alignment horizontal="right" vertical="center"/>
    </xf>
    <xf numFmtId="177" fontId="22" fillId="3" borderId="1" xfId="0" applyNumberFormat="1" applyFont="1" applyFill="1" applyBorder="1" applyAlignment="1" applyProtection="1">
      <alignment horizontal="right" vertical="center"/>
      <protection hidden="1"/>
    </xf>
    <xf numFmtId="177" fontId="22" fillId="5" borderId="3" xfId="0" applyNumberFormat="1" applyFont="1" applyFill="1" applyBorder="1" applyAlignment="1" applyProtection="1">
      <alignment horizontal="right" vertical="center"/>
      <protection locked="0"/>
    </xf>
    <xf numFmtId="177" fontId="23" fillId="9" borderId="3" xfId="0" applyNumberFormat="1" applyFont="1" applyFill="1" applyBorder="1" applyAlignment="1" applyProtection="1">
      <alignment horizontal="right" vertical="center"/>
    </xf>
    <xf numFmtId="177" fontId="22" fillId="9" borderId="3" xfId="0" applyNumberFormat="1" applyFont="1" applyFill="1" applyBorder="1" applyAlignment="1" applyProtection="1">
      <alignment horizontal="right" vertical="center"/>
    </xf>
    <xf numFmtId="177" fontId="23" fillId="0" borderId="3" xfId="0" applyNumberFormat="1" applyFont="1" applyFill="1" applyBorder="1" applyAlignment="1" applyProtection="1">
      <alignment horizontal="right" vertical="center"/>
      <protection hidden="1"/>
    </xf>
    <xf numFmtId="177" fontId="22" fillId="5" borderId="1" xfId="0" applyNumberFormat="1" applyFont="1" applyFill="1" applyBorder="1" applyAlignment="1" applyProtection="1">
      <alignment horizontal="right" vertical="center"/>
      <protection locked="0"/>
    </xf>
    <xf numFmtId="178" fontId="22" fillId="0" borderId="29" xfId="0" applyNumberFormat="1" applyFont="1" applyFill="1" applyBorder="1" applyAlignment="1" applyProtection="1">
      <alignment horizontal="right" vertical="center"/>
      <protection hidden="1"/>
    </xf>
    <xf numFmtId="178" fontId="23" fillId="9" borderId="23" xfId="0" applyNumberFormat="1" applyFont="1" applyFill="1" applyBorder="1" applyAlignment="1" applyProtection="1">
      <alignment horizontal="right" vertical="center"/>
    </xf>
    <xf numFmtId="178" fontId="22" fillId="0" borderId="23" xfId="0" applyNumberFormat="1" applyFont="1" applyFill="1" applyBorder="1" applyAlignment="1" applyProtection="1">
      <alignment horizontal="right" vertical="center"/>
      <protection hidden="1"/>
    </xf>
    <xf numFmtId="178" fontId="22" fillId="9" borderId="23" xfId="0" applyNumberFormat="1" applyFont="1" applyFill="1" applyBorder="1" applyAlignment="1" applyProtection="1">
      <alignment horizontal="right" vertical="center"/>
    </xf>
    <xf numFmtId="182" fontId="27" fillId="3" borderId="32" xfId="0" applyNumberFormat="1" applyFont="1" applyFill="1" applyBorder="1" applyAlignment="1" applyProtection="1">
      <alignment horizontal="right" vertical="center"/>
      <protection hidden="1"/>
    </xf>
    <xf numFmtId="182" fontId="27" fillId="3" borderId="32" xfId="0" applyNumberFormat="1" applyFont="1" applyFill="1" applyBorder="1" applyAlignment="1" applyProtection="1">
      <alignment horizontal="right" vertical="center"/>
    </xf>
    <xf numFmtId="182" fontId="27" fillId="0" borderId="32" xfId="0" applyNumberFormat="1" applyFont="1" applyFill="1" applyBorder="1" applyAlignment="1" applyProtection="1">
      <alignment horizontal="right" vertical="center"/>
      <protection hidden="1"/>
    </xf>
    <xf numFmtId="182" fontId="27" fillId="0" borderId="32" xfId="0" applyNumberFormat="1" applyFont="1" applyFill="1" applyBorder="1" applyAlignment="1" applyProtection="1">
      <alignment horizontal="right" vertical="center"/>
    </xf>
    <xf numFmtId="182" fontId="28" fillId="0" borderId="33" xfId="0" applyNumberFormat="1" applyFont="1" applyFill="1" applyBorder="1" applyAlignment="1" applyProtection="1">
      <alignment horizontal="right" vertical="center"/>
      <protection hidden="1"/>
    </xf>
    <xf numFmtId="176" fontId="20" fillId="3" borderId="0" xfId="0" applyNumberFormat="1" applyFont="1" applyFill="1" applyAlignment="1" applyProtection="1">
      <alignment horizontal="center" vertical="center"/>
    </xf>
    <xf numFmtId="176" fontId="26" fillId="8" borderId="35" xfId="0" applyNumberFormat="1" applyFont="1" applyFill="1" applyBorder="1" applyAlignment="1" applyProtection="1">
      <alignment horizontal="center" vertical="top" wrapText="1"/>
    </xf>
    <xf numFmtId="176" fontId="30" fillId="4" borderId="13" xfId="0" applyNumberFormat="1" applyFont="1" applyFill="1" applyBorder="1" applyAlignment="1" applyProtection="1">
      <alignment vertical="center"/>
      <protection locked="0"/>
    </xf>
    <xf numFmtId="176" fontId="31" fillId="4" borderId="18" xfId="0" applyNumberFormat="1" applyFont="1" applyFill="1" applyBorder="1" applyAlignment="1" applyProtection="1">
      <alignment vertical="center"/>
    </xf>
    <xf numFmtId="176" fontId="31" fillId="4" borderId="14" xfId="0" applyNumberFormat="1" applyFont="1" applyFill="1" applyBorder="1" applyAlignment="1" applyProtection="1">
      <alignment vertical="center"/>
    </xf>
    <xf numFmtId="176" fontId="30" fillId="4" borderId="30" xfId="0" applyNumberFormat="1" applyFont="1" applyFill="1" applyBorder="1" applyAlignment="1" applyProtection="1">
      <alignment horizontal="center" vertical="center"/>
    </xf>
    <xf numFmtId="176" fontId="30" fillId="12" borderId="36" xfId="0" applyNumberFormat="1" applyFont="1" applyFill="1" applyBorder="1" applyAlignment="1" applyProtection="1">
      <alignment horizontal="right" vertical="center"/>
      <protection locked="0"/>
    </xf>
    <xf numFmtId="176" fontId="20" fillId="0" borderId="0" xfId="0" applyNumberFormat="1" applyFont="1" applyFill="1" applyAlignment="1" applyProtection="1">
      <alignment horizontal="center" vertical="center"/>
    </xf>
    <xf numFmtId="177" fontId="22" fillId="2" borderId="1" xfId="0" applyNumberFormat="1" applyFont="1" applyFill="1" applyBorder="1" applyAlignment="1" applyProtection="1">
      <alignment horizontal="center" vertical="center"/>
      <protection locked="0"/>
    </xf>
    <xf numFmtId="177" fontId="12" fillId="8" borderId="1" xfId="0" applyNumberFormat="1" applyFont="1" applyFill="1" applyBorder="1" applyAlignment="1" applyProtection="1">
      <alignment horizontal="center" vertical="center"/>
      <protection locked="0"/>
    </xf>
    <xf numFmtId="177" fontId="12" fillId="7" borderId="1" xfId="0" applyNumberFormat="1" applyFont="1" applyFill="1" applyBorder="1" applyAlignment="1" applyProtection="1">
      <alignment horizontal="center" vertical="center"/>
      <protection locked="0"/>
    </xf>
    <xf numFmtId="177" fontId="22" fillId="10" borderId="1" xfId="0" applyNumberFormat="1" applyFont="1" applyFill="1" applyBorder="1" applyAlignment="1" applyProtection="1">
      <alignment horizontal="center" vertical="center"/>
      <protection locked="0"/>
    </xf>
    <xf numFmtId="177" fontId="22" fillId="11" borderId="1" xfId="0" applyNumberFormat="1" applyFont="1" applyFill="1" applyBorder="1" applyAlignment="1" applyProtection="1">
      <alignment horizontal="center" vertical="center"/>
      <protection locked="0"/>
    </xf>
    <xf numFmtId="177" fontId="12" fillId="6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37" xfId="0" applyFont="1" applyBorder="1" applyAlignment="1" applyProtection="1">
      <alignment horizontal="center" vertical="center"/>
      <protection hidden="1"/>
    </xf>
    <xf numFmtId="0" fontId="9" fillId="0" borderId="0" xfId="0" applyFont="1" applyProtection="1">
      <alignment vertical="center"/>
      <protection hidden="1"/>
    </xf>
    <xf numFmtId="0" fontId="9" fillId="0" borderId="38" xfId="0" applyFont="1" applyBorder="1" applyAlignment="1" applyProtection="1">
      <alignment horizontal="center" vertical="center"/>
      <protection hidden="1"/>
    </xf>
    <xf numFmtId="178" fontId="9" fillId="2" borderId="38" xfId="0" applyNumberFormat="1" applyFont="1" applyFill="1" applyBorder="1" applyProtection="1">
      <alignment vertical="center"/>
      <protection hidden="1"/>
    </xf>
    <xf numFmtId="184" fontId="9" fillId="2" borderId="38" xfId="0" applyNumberFormat="1" applyFont="1" applyFill="1" applyBorder="1" applyProtection="1">
      <alignment vertical="center"/>
      <protection hidden="1"/>
    </xf>
    <xf numFmtId="0" fontId="9" fillId="0" borderId="25" xfId="0" applyFont="1" applyBorder="1" applyAlignment="1" applyProtection="1">
      <alignment horizontal="center" vertical="center"/>
      <protection hidden="1"/>
    </xf>
    <xf numFmtId="178" fontId="9" fillId="0" borderId="25" xfId="0" applyNumberFormat="1" applyFont="1" applyBorder="1" applyProtection="1">
      <alignment vertical="center"/>
      <protection hidden="1"/>
    </xf>
    <xf numFmtId="184" fontId="9" fillId="0" borderId="25" xfId="0" applyNumberFormat="1" applyFont="1" applyBorder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178" fontId="9" fillId="2" borderId="1" xfId="0" applyNumberFormat="1" applyFont="1" applyFill="1" applyBorder="1" applyProtection="1">
      <alignment vertical="center"/>
      <protection hidden="1"/>
    </xf>
    <xf numFmtId="184" fontId="9" fillId="2" borderId="1" xfId="0" applyNumberFormat="1" applyFont="1" applyFill="1" applyBorder="1" applyProtection="1">
      <alignment vertical="center"/>
      <protection hidden="1"/>
    </xf>
    <xf numFmtId="178" fontId="9" fillId="0" borderId="1" xfId="0" applyNumberFormat="1" applyFont="1" applyBorder="1" applyProtection="1">
      <alignment vertical="center"/>
      <protection hidden="1"/>
    </xf>
    <xf numFmtId="184" fontId="9" fillId="0" borderId="1" xfId="0" applyNumberFormat="1" applyFont="1" applyBorder="1" applyProtection="1">
      <alignment vertical="center"/>
      <protection hidden="1"/>
    </xf>
    <xf numFmtId="178" fontId="9" fillId="2" borderId="37" xfId="0" applyNumberFormat="1" applyFont="1" applyFill="1" applyBorder="1" applyProtection="1">
      <alignment vertical="center"/>
      <protection hidden="1"/>
    </xf>
    <xf numFmtId="184" fontId="9" fillId="2" borderId="37" xfId="0" applyNumberFormat="1" applyFont="1" applyFill="1" applyBorder="1" applyProtection="1">
      <alignment vertical="center"/>
      <protection hidden="1"/>
    </xf>
    <xf numFmtId="178" fontId="9" fillId="0" borderId="42" xfId="0" applyNumberFormat="1" applyFont="1" applyBorder="1" applyProtection="1">
      <alignment vertical="center"/>
      <protection hidden="1"/>
    </xf>
    <xf numFmtId="184" fontId="9" fillId="0" borderId="42" xfId="0" applyNumberFormat="1" applyFont="1" applyBorder="1" applyProtection="1">
      <alignment vertical="center"/>
      <protection hidden="1"/>
    </xf>
    <xf numFmtId="0" fontId="9" fillId="0" borderId="39" xfId="0" applyFont="1" applyBorder="1" applyAlignment="1" applyProtection="1">
      <alignment horizontal="center" vertical="center"/>
      <protection hidden="1"/>
    </xf>
    <xf numFmtId="178" fontId="9" fillId="0" borderId="39" xfId="0" applyNumberFormat="1" applyFont="1" applyBorder="1" applyProtection="1">
      <alignment vertical="center"/>
      <protection hidden="1"/>
    </xf>
    <xf numFmtId="184" fontId="9" fillId="0" borderId="39" xfId="0" applyNumberFormat="1" applyFont="1" applyBorder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76" fontId="26" fillId="2" borderId="26" xfId="0" applyNumberFormat="1" applyFont="1" applyFill="1" applyBorder="1" applyAlignment="1" applyProtection="1">
      <alignment horizontal="center" vertical="top" wrapText="1"/>
    </xf>
    <xf numFmtId="176" fontId="26" fillId="2" borderId="34" xfId="0" applyNumberFormat="1" applyFont="1" applyFill="1" applyBorder="1" applyAlignment="1" applyProtection="1">
      <alignment horizontal="center" vertical="top" wrapText="1"/>
    </xf>
    <xf numFmtId="176" fontId="26" fillId="0" borderId="28" xfId="0" applyNumberFormat="1" applyFont="1" applyFill="1" applyBorder="1" applyAlignment="1" applyProtection="1">
      <alignment horizontal="center" vertical="center" wrapText="1"/>
    </xf>
    <xf numFmtId="182" fontId="24" fillId="0" borderId="31" xfId="0" applyNumberFormat="1" applyFont="1" applyFill="1" applyBorder="1" applyAlignment="1" applyProtection="1">
      <alignment horizontal="center" vertical="center" wrapText="1"/>
    </xf>
    <xf numFmtId="182" fontId="24" fillId="0" borderId="32" xfId="0" applyNumberFormat="1" applyFont="1" applyFill="1" applyBorder="1" applyAlignment="1" applyProtection="1">
      <alignment horizontal="center" vertical="center" wrapText="1"/>
    </xf>
    <xf numFmtId="176" fontId="25" fillId="5" borderId="6" xfId="0" applyNumberFormat="1" applyFont="1" applyFill="1" applyBorder="1" applyAlignment="1" applyProtection="1">
      <alignment horizontal="center" vertical="center"/>
    </xf>
    <xf numFmtId="176" fontId="25" fillId="5" borderId="7" xfId="0" applyNumberFormat="1" applyFont="1" applyFill="1" applyBorder="1" applyAlignment="1" applyProtection="1">
      <alignment horizontal="center" vertical="center"/>
    </xf>
    <xf numFmtId="176" fontId="24" fillId="0" borderId="27" xfId="0" applyNumberFormat="1" applyFont="1" applyFill="1" applyBorder="1" applyAlignment="1" applyProtection="1">
      <alignment horizontal="center" vertical="center" wrapText="1"/>
    </xf>
    <xf numFmtId="176" fontId="17" fillId="3" borderId="22" xfId="0" applyNumberFormat="1" applyFont="1" applyFill="1" applyBorder="1" applyAlignment="1" applyProtection="1">
      <alignment horizontal="center" vertical="center"/>
    </xf>
    <xf numFmtId="176" fontId="25" fillId="5" borderId="19" xfId="0" applyNumberFormat="1" applyFont="1" applyFill="1" applyBorder="1" applyAlignment="1" applyProtection="1">
      <alignment horizontal="center" vertical="center"/>
    </xf>
    <xf numFmtId="176" fontId="25" fillId="5" borderId="20" xfId="0" applyNumberFormat="1" applyFont="1" applyFill="1" applyBorder="1" applyAlignment="1" applyProtection="1">
      <alignment horizontal="center" vertical="center"/>
    </xf>
    <xf numFmtId="176" fontId="26" fillId="2" borderId="15" xfId="0" applyNumberFormat="1" applyFont="1" applyFill="1" applyBorder="1" applyAlignment="1" applyProtection="1">
      <alignment horizontal="center" vertical="top" wrapText="1"/>
    </xf>
    <xf numFmtId="176" fontId="26" fillId="2" borderId="16" xfId="0" applyNumberFormat="1" applyFont="1" applyFill="1" applyBorder="1" applyAlignment="1" applyProtection="1">
      <alignment horizontal="center" vertical="top" wrapText="1"/>
    </xf>
    <xf numFmtId="176" fontId="29" fillId="2" borderId="9" xfId="0" applyNumberFormat="1" applyFont="1" applyFill="1" applyBorder="1" applyAlignment="1" applyProtection="1">
      <alignment horizontal="center" vertical="center"/>
    </xf>
    <xf numFmtId="176" fontId="29" fillId="2" borderId="10" xfId="0" applyNumberFormat="1" applyFont="1" applyFill="1" applyBorder="1" applyAlignment="1" applyProtection="1">
      <alignment horizontal="center" vertical="center"/>
    </xf>
    <xf numFmtId="176" fontId="29" fillId="2" borderId="11" xfId="0" applyNumberFormat="1" applyFont="1" applyFill="1" applyBorder="1" applyAlignment="1" applyProtection="1">
      <alignment horizontal="center" vertical="center"/>
    </xf>
    <xf numFmtId="176" fontId="29" fillId="2" borderId="12" xfId="0" applyNumberFormat="1" applyFont="1" applyFill="1" applyBorder="1" applyAlignment="1" applyProtection="1">
      <alignment horizontal="center" vertical="center"/>
    </xf>
    <xf numFmtId="176" fontId="21" fillId="4" borderId="2" xfId="0" applyNumberFormat="1" applyFont="1" applyFill="1" applyBorder="1" applyAlignment="1" applyProtection="1">
      <alignment horizontal="center" vertical="center"/>
    </xf>
    <xf numFmtId="176" fontId="26" fillId="2" borderId="17" xfId="0" applyNumberFormat="1" applyFont="1" applyFill="1" applyBorder="1" applyAlignment="1" applyProtection="1">
      <alignment horizontal="center" vertical="top" wrapText="1"/>
    </xf>
    <xf numFmtId="176" fontId="20" fillId="8" borderId="25" xfId="0" applyNumberFormat="1" applyFont="1" applyFill="1" applyBorder="1" applyAlignment="1" applyProtection="1">
      <alignment horizontal="center" vertical="center"/>
    </xf>
    <xf numFmtId="176" fontId="20" fillId="8" borderId="1" xfId="0" applyNumberFormat="1" applyFont="1" applyFill="1" applyBorder="1" applyAlignment="1" applyProtection="1">
      <alignment horizontal="center" vertical="center"/>
    </xf>
    <xf numFmtId="176" fontId="20" fillId="8" borderId="23" xfId="0" applyNumberFormat="1" applyFont="1" applyFill="1" applyBorder="1" applyAlignment="1" applyProtection="1">
      <alignment horizontal="center" vertical="center"/>
    </xf>
    <xf numFmtId="176" fontId="20" fillId="3" borderId="8" xfId="0" applyNumberFormat="1" applyFont="1" applyFill="1" applyBorder="1" applyAlignment="1" applyProtection="1">
      <alignment horizontal="center" vertical="center"/>
    </xf>
    <xf numFmtId="176" fontId="20" fillId="3" borderId="1" xfId="0" applyNumberFormat="1" applyFont="1" applyFill="1" applyBorder="1" applyAlignment="1" applyProtection="1">
      <alignment horizontal="center" vertical="center"/>
    </xf>
    <xf numFmtId="176" fontId="20" fillId="3" borderId="2" xfId="0" applyNumberFormat="1" applyFont="1" applyFill="1" applyBorder="1" applyAlignment="1" applyProtection="1">
      <alignment horizontal="center" vertical="center"/>
    </xf>
    <xf numFmtId="176" fontId="20" fillId="7" borderId="25" xfId="0" applyNumberFormat="1" applyFont="1" applyFill="1" applyBorder="1" applyAlignment="1" applyProtection="1">
      <alignment horizontal="center" vertical="center"/>
    </xf>
    <xf numFmtId="176" fontId="20" fillId="7" borderId="1" xfId="0" applyNumberFormat="1" applyFont="1" applyFill="1" applyBorder="1" applyAlignment="1" applyProtection="1">
      <alignment horizontal="center" vertical="center"/>
    </xf>
    <xf numFmtId="176" fontId="20" fillId="7" borderId="23" xfId="0" applyNumberFormat="1" applyFont="1" applyFill="1" applyBorder="1" applyAlignment="1" applyProtection="1">
      <alignment horizontal="center" vertical="center"/>
    </xf>
    <xf numFmtId="176" fontId="20" fillId="6" borderId="8" xfId="0" applyNumberFormat="1" applyFont="1" applyFill="1" applyBorder="1" applyAlignment="1" applyProtection="1">
      <alignment horizontal="center" vertical="center"/>
    </xf>
    <xf numFmtId="176" fontId="20" fillId="6" borderId="1" xfId="0" applyNumberFormat="1" applyFont="1" applyFill="1" applyBorder="1" applyAlignment="1" applyProtection="1">
      <alignment horizontal="center" vertical="center"/>
    </xf>
    <xf numFmtId="176" fontId="20" fillId="6" borderId="2" xfId="0" applyNumberFormat="1" applyFont="1" applyFill="1" applyBorder="1" applyAlignment="1" applyProtection="1">
      <alignment horizontal="center" vertical="center"/>
    </xf>
    <xf numFmtId="176" fontId="20" fillId="3" borderId="23" xfId="0" applyNumberFormat="1" applyFont="1" applyFill="1" applyBorder="1" applyAlignment="1" applyProtection="1">
      <alignment horizontal="center" vertical="center"/>
    </xf>
    <xf numFmtId="176" fontId="20" fillId="3" borderId="30" xfId="0" applyNumberFormat="1" applyFont="1" applyFill="1" applyBorder="1" applyAlignment="1" applyProtection="1">
      <alignment horizontal="center"/>
    </xf>
    <xf numFmtId="176" fontId="20" fillId="3" borderId="0" xfId="0" applyNumberFormat="1" applyFont="1" applyFill="1" applyBorder="1" applyAlignment="1" applyProtection="1">
      <alignment horizontal="center"/>
    </xf>
    <xf numFmtId="176" fontId="2" fillId="0" borderId="28" xfId="0" applyNumberFormat="1" applyFont="1" applyFill="1" applyBorder="1" applyAlignment="1" applyProtection="1">
      <alignment horizontal="center" vertical="center" wrapText="1"/>
    </xf>
    <xf numFmtId="176" fontId="2" fillId="3" borderId="27" xfId="0" applyNumberFormat="1" applyFont="1" applyFill="1" applyBorder="1" applyAlignment="1" applyProtection="1">
      <alignment horizontal="center" vertical="center" wrapText="1"/>
    </xf>
    <xf numFmtId="176" fontId="11" fillId="5" borderId="6" xfId="0" applyNumberFormat="1" applyFont="1" applyFill="1" applyBorder="1" applyAlignment="1" applyProtection="1">
      <alignment horizontal="center" vertical="center"/>
    </xf>
    <xf numFmtId="176" fontId="11" fillId="5" borderId="7" xfId="0" applyNumberFormat="1" applyFont="1" applyFill="1" applyBorder="1" applyAlignment="1" applyProtection="1">
      <alignment horizontal="center" vertical="center"/>
    </xf>
    <xf numFmtId="176" fontId="2" fillId="3" borderId="31" xfId="0" applyNumberFormat="1" applyFont="1" applyFill="1" applyBorder="1" applyAlignment="1" applyProtection="1">
      <alignment horizontal="center" vertical="center" wrapText="1"/>
    </xf>
    <xf numFmtId="176" fontId="2" fillId="3" borderId="32" xfId="0" applyNumberFormat="1" applyFont="1" applyFill="1" applyBorder="1" applyAlignment="1" applyProtection="1">
      <alignment horizontal="center" vertical="center" wrapText="1"/>
    </xf>
    <xf numFmtId="176" fontId="16" fillId="3" borderId="4" xfId="0" applyNumberFormat="1" applyFont="1" applyFill="1" applyBorder="1" applyAlignment="1" applyProtection="1">
      <alignment horizontal="center" vertical="center" wrapText="1"/>
    </xf>
    <xf numFmtId="176" fontId="16" fillId="3" borderId="5" xfId="0" applyNumberFormat="1" applyFont="1" applyFill="1" applyBorder="1" applyAlignment="1" applyProtection="1">
      <alignment horizontal="center" vertical="center" wrapText="1"/>
    </xf>
    <xf numFmtId="176" fontId="3" fillId="10" borderId="25" xfId="0" applyNumberFormat="1" applyFont="1" applyFill="1" applyBorder="1" applyAlignment="1" applyProtection="1">
      <alignment horizontal="center" vertical="center"/>
    </xf>
    <xf numFmtId="176" fontId="3" fillId="10" borderId="1" xfId="0" applyNumberFormat="1" applyFont="1" applyFill="1" applyBorder="1" applyAlignment="1" applyProtection="1">
      <alignment horizontal="center" vertical="center"/>
    </xf>
    <xf numFmtId="176" fontId="3" fillId="10" borderId="23" xfId="0" applyNumberFormat="1" applyFont="1" applyFill="1" applyBorder="1" applyAlignment="1" applyProtection="1">
      <alignment horizontal="center" vertical="center"/>
    </xf>
    <xf numFmtId="176" fontId="3" fillId="0" borderId="8" xfId="0" applyNumberFormat="1" applyFont="1" applyFill="1" applyBorder="1" applyAlignment="1" applyProtection="1">
      <alignment horizontal="center" vertical="center"/>
    </xf>
    <xf numFmtId="176" fontId="3" fillId="0" borderId="1" xfId="0" applyNumberFormat="1" applyFont="1" applyFill="1" applyBorder="1" applyAlignment="1" applyProtection="1">
      <alignment horizontal="center" vertical="center"/>
    </xf>
    <xf numFmtId="176" fontId="3" fillId="0" borderId="23" xfId="0" applyNumberFormat="1" applyFont="1" applyFill="1" applyBorder="1" applyAlignment="1" applyProtection="1">
      <alignment horizontal="center" vertical="center"/>
    </xf>
    <xf numFmtId="176" fontId="11" fillId="5" borderId="19" xfId="0" applyNumberFormat="1" applyFont="1" applyFill="1" applyBorder="1" applyAlignment="1" applyProtection="1">
      <alignment horizontal="center" vertical="center"/>
    </xf>
    <xf numFmtId="176" fontId="11" fillId="5" borderId="20" xfId="0" applyNumberFormat="1" applyFont="1" applyFill="1" applyBorder="1" applyAlignment="1" applyProtection="1">
      <alignment horizontal="center" vertical="center"/>
    </xf>
    <xf numFmtId="176" fontId="8" fillId="0" borderId="2" xfId="0" applyNumberFormat="1" applyFont="1" applyFill="1" applyBorder="1" applyAlignment="1" applyProtection="1">
      <alignment horizontal="center" vertical="center"/>
    </xf>
    <xf numFmtId="176" fontId="3" fillId="2" borderId="25" xfId="0" applyNumberFormat="1" applyFont="1" applyFill="1" applyBorder="1" applyAlignment="1" applyProtection="1">
      <alignment horizontal="center" vertical="center"/>
    </xf>
    <xf numFmtId="176" fontId="3" fillId="2" borderId="1" xfId="0" applyNumberFormat="1" applyFont="1" applyFill="1" applyBorder="1" applyAlignment="1" applyProtection="1">
      <alignment horizontal="center" vertical="center"/>
    </xf>
    <xf numFmtId="176" fontId="3" fillId="2" borderId="23" xfId="0" applyNumberFormat="1" applyFont="1" applyFill="1" applyBorder="1" applyAlignment="1" applyProtection="1">
      <alignment horizontal="center" vertical="center"/>
    </xf>
    <xf numFmtId="176" fontId="3" fillId="0" borderId="2" xfId="0" applyNumberFormat="1" applyFont="1" applyFill="1" applyBorder="1" applyAlignment="1" applyProtection="1">
      <alignment horizontal="center" vertical="center"/>
    </xf>
    <xf numFmtId="176" fontId="3" fillId="11" borderId="25" xfId="0" applyNumberFormat="1" applyFont="1" applyFill="1" applyBorder="1" applyAlignment="1" applyProtection="1">
      <alignment horizontal="center" vertical="center"/>
    </xf>
    <xf numFmtId="176" fontId="3" fillId="11" borderId="1" xfId="0" applyNumberFormat="1" applyFont="1" applyFill="1" applyBorder="1" applyAlignment="1" applyProtection="1">
      <alignment horizontal="center" vertical="center"/>
    </xf>
    <xf numFmtId="176" fontId="3" fillId="11" borderId="23" xfId="0" applyNumberFormat="1" applyFont="1" applyFill="1" applyBorder="1" applyAlignment="1" applyProtection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82" fontId="14" fillId="0" borderId="19" xfId="0" applyNumberFormat="1" applyFont="1" applyBorder="1" applyAlignment="1" applyProtection="1">
      <alignment horizontal="right" vertical="center"/>
      <protection hidden="1"/>
    </xf>
    <xf numFmtId="182" fontId="14" fillId="0" borderId="20" xfId="0" applyNumberFormat="1" applyFont="1" applyBorder="1" applyAlignment="1" applyProtection="1">
      <alignment horizontal="right" vertical="center"/>
      <protection hidden="1"/>
    </xf>
    <xf numFmtId="0" fontId="14" fillId="0" borderId="19" xfId="0" applyFont="1" applyBorder="1" applyAlignment="1" applyProtection="1">
      <alignment horizontal="center" vertical="center"/>
      <protection hidden="1"/>
    </xf>
    <xf numFmtId="0" fontId="14" fillId="0" borderId="20" xfId="0" applyFont="1" applyBorder="1" applyAlignment="1" applyProtection="1">
      <alignment horizontal="center" vertical="center"/>
      <protection hidden="1"/>
    </xf>
    <xf numFmtId="183" fontId="3" fillId="0" borderId="22" xfId="0" applyNumberFormat="1" applyFont="1" applyBorder="1" applyAlignment="1" applyProtection="1">
      <alignment horizontal="right"/>
      <protection locked="0"/>
    </xf>
    <xf numFmtId="0" fontId="14" fillId="0" borderId="19" xfId="0" applyFont="1" applyBorder="1" applyAlignment="1">
      <alignment horizontal="right" vertical="center"/>
    </xf>
    <xf numFmtId="0" fontId="14" fillId="0" borderId="21" xfId="0" applyFont="1" applyBorder="1" applyAlignment="1">
      <alignment horizontal="right" vertical="center"/>
    </xf>
    <xf numFmtId="0" fontId="14" fillId="0" borderId="20" xfId="0" applyFont="1" applyBorder="1" applyAlignment="1">
      <alignment horizontal="right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6" fillId="0" borderId="22" xfId="0" applyFont="1" applyBorder="1" applyAlignment="1">
      <alignment horizontal="left" vertical="center"/>
    </xf>
    <xf numFmtId="182" fontId="14" fillId="5" borderId="19" xfId="0" applyNumberFormat="1" applyFont="1" applyFill="1" applyBorder="1" applyAlignment="1" applyProtection="1">
      <alignment horizontal="center" vertical="center"/>
      <protection locked="0"/>
    </xf>
    <xf numFmtId="182" fontId="14" fillId="5" borderId="21" xfId="0" applyNumberFormat="1" applyFont="1" applyFill="1" applyBorder="1" applyAlignment="1" applyProtection="1">
      <alignment horizontal="center" vertical="center"/>
      <protection locked="0"/>
    </xf>
    <xf numFmtId="182" fontId="14" fillId="5" borderId="20" xfId="0" applyNumberFormat="1" applyFont="1" applyFill="1" applyBorder="1" applyAlignment="1" applyProtection="1">
      <alignment horizontal="center" vertical="center"/>
      <protection locked="0"/>
    </xf>
    <xf numFmtId="179" fontId="14" fillId="0" borderId="19" xfId="0" applyNumberFormat="1" applyFont="1" applyBorder="1" applyAlignment="1" applyProtection="1">
      <alignment horizontal="center" vertical="center"/>
      <protection hidden="1"/>
    </xf>
    <xf numFmtId="179" fontId="14" fillId="0" borderId="21" xfId="0" applyNumberFormat="1" applyFont="1" applyBorder="1" applyAlignment="1" applyProtection="1">
      <alignment horizontal="center" vertical="center"/>
      <protection hidden="1"/>
    </xf>
    <xf numFmtId="179" fontId="14" fillId="0" borderId="20" xfId="0" applyNumberFormat="1" applyFont="1" applyBorder="1" applyAlignment="1" applyProtection="1">
      <alignment horizontal="center" vertical="center"/>
      <protection hidden="1"/>
    </xf>
    <xf numFmtId="180" fontId="14" fillId="0" borderId="19" xfId="0" applyNumberFormat="1" applyFont="1" applyBorder="1" applyAlignment="1" applyProtection="1">
      <alignment horizontal="center" vertical="center"/>
      <protection hidden="1"/>
    </xf>
    <xf numFmtId="180" fontId="14" fillId="0" borderId="21" xfId="0" applyNumberFormat="1" applyFont="1" applyBorder="1" applyAlignment="1" applyProtection="1">
      <alignment horizontal="center" vertical="center"/>
      <protection hidden="1"/>
    </xf>
    <xf numFmtId="180" fontId="14" fillId="0" borderId="20" xfId="0" applyNumberFormat="1" applyFont="1" applyBorder="1" applyAlignment="1" applyProtection="1">
      <alignment horizontal="center" vertical="center"/>
      <protection hidden="1"/>
    </xf>
    <xf numFmtId="0" fontId="9" fillId="0" borderId="25" xfId="0" applyFon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9" fillId="0" borderId="37" xfId="0" applyFont="1" applyBorder="1" applyAlignment="1" applyProtection="1">
      <alignment horizontal="center" vertical="center"/>
      <protection hidden="1"/>
    </xf>
    <xf numFmtId="0" fontId="9" fillId="0" borderId="42" xfId="0" applyFont="1" applyBorder="1" applyAlignment="1" applyProtection="1">
      <alignment horizontal="center" vertical="center"/>
      <protection hidden="1"/>
    </xf>
    <xf numFmtId="0" fontId="9" fillId="0" borderId="46" xfId="0" applyFont="1" applyBorder="1" applyAlignment="1" applyProtection="1">
      <alignment horizontal="center" vertical="center"/>
      <protection hidden="1"/>
    </xf>
    <xf numFmtId="0" fontId="9" fillId="0" borderId="47" xfId="0" applyFont="1" applyBorder="1" applyAlignment="1" applyProtection="1">
      <alignment horizontal="center" vertical="center"/>
      <protection hidden="1"/>
    </xf>
    <xf numFmtId="0" fontId="9" fillId="0" borderId="39" xfId="0" applyFont="1" applyBorder="1" applyAlignment="1" applyProtection="1">
      <alignment horizontal="center" vertical="center"/>
      <protection hidden="1"/>
    </xf>
    <xf numFmtId="0" fontId="9" fillId="0" borderId="19" xfId="0" applyFont="1" applyBorder="1" applyAlignment="1" applyProtection="1">
      <alignment horizontal="center" vertical="center"/>
      <protection hidden="1"/>
    </xf>
    <xf numFmtId="0" fontId="9" fillId="0" borderId="20" xfId="0" applyFont="1" applyBorder="1" applyAlignment="1" applyProtection="1">
      <alignment horizontal="center" vertical="center"/>
      <protection hidden="1"/>
    </xf>
    <xf numFmtId="0" fontId="9" fillId="0" borderId="44" xfId="0" applyFont="1" applyBorder="1" applyAlignment="1" applyProtection="1">
      <alignment horizontal="center" vertical="center"/>
      <protection hidden="1"/>
    </xf>
    <xf numFmtId="0" fontId="9" fillId="0" borderId="45" xfId="0" applyFont="1" applyBorder="1" applyAlignment="1" applyProtection="1">
      <alignment horizontal="center" vertical="center"/>
      <protection hidden="1"/>
    </xf>
    <xf numFmtId="0" fontId="9" fillId="0" borderId="3" xfId="0" applyFont="1" applyBorder="1" applyAlignment="1" applyProtection="1">
      <alignment horizontal="center" vertical="center"/>
      <protection hidden="1"/>
    </xf>
    <xf numFmtId="0" fontId="9" fillId="0" borderId="38" xfId="0" applyFont="1" applyBorder="1" applyAlignment="1" applyProtection="1">
      <alignment horizontal="center" vertical="center"/>
      <protection hidden="1"/>
    </xf>
    <xf numFmtId="182" fontId="9" fillId="0" borderId="40" xfId="0" applyNumberFormat="1" applyFont="1" applyBorder="1" applyAlignment="1" applyProtection="1">
      <alignment horizontal="right" vertical="center"/>
      <protection hidden="1"/>
    </xf>
    <xf numFmtId="182" fontId="9" fillId="0" borderId="41" xfId="0" applyNumberFormat="1" applyFont="1" applyBorder="1" applyAlignment="1" applyProtection="1">
      <alignment horizontal="right" vertical="center"/>
      <protection hidden="1"/>
    </xf>
    <xf numFmtId="0" fontId="9" fillId="0" borderId="43" xfId="0" applyFont="1" applyBorder="1" applyAlignment="1" applyProtection="1">
      <alignment horizontal="center" vertical="center"/>
      <protection hidden="1"/>
    </xf>
    <xf numFmtId="0" fontId="9" fillId="0" borderId="40" xfId="0" applyFont="1" applyBorder="1" applyAlignment="1" applyProtection="1">
      <alignment horizontal="center" vertical="center"/>
      <protection hidden="1"/>
    </xf>
    <xf numFmtId="0" fontId="9" fillId="0" borderId="22" xfId="0" applyFont="1" applyBorder="1" applyAlignment="1" applyProtection="1">
      <alignment horizontal="center" vertical="center"/>
      <protection hidden="1"/>
    </xf>
    <xf numFmtId="0" fontId="9" fillId="0" borderId="41" xfId="0" applyFont="1" applyBorder="1" applyAlignment="1" applyProtection="1">
      <alignment horizontal="center" vertical="center"/>
      <protection hidden="1"/>
    </xf>
  </cellXfs>
  <cellStyles count="1">
    <cellStyle name="標準" xfId="0" builtinId="0"/>
  </cellStyles>
  <dxfs count="17">
    <dxf>
      <fill>
        <patternFill>
          <bgColor rgb="FFCCFFFF"/>
        </patternFill>
      </fill>
    </dxf>
    <dxf>
      <fill>
        <patternFill>
          <bgColor rgb="FFFFCCFF"/>
        </patternFill>
      </fill>
    </dxf>
    <dxf>
      <fill>
        <patternFill>
          <bgColor rgb="FFCCFFFF"/>
        </patternFill>
      </fill>
    </dxf>
    <dxf>
      <fill>
        <patternFill>
          <bgColor rgb="FFFFCCFF"/>
        </patternFill>
      </fill>
    </dxf>
    <dxf>
      <fill>
        <patternFill>
          <bgColor rgb="FFCCFF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 patternType="solid">
          <fgColor indexed="64"/>
          <bgColor theme="8" tint="0.39994506668294322"/>
        </patternFill>
      </fill>
    </dxf>
    <dxf>
      <font>
        <color rgb="FFFF0000"/>
      </font>
      <fill>
        <patternFill patternType="solid">
          <fgColor indexed="64"/>
          <bgColor theme="8" tint="0.39994506668294322"/>
        </patternFill>
      </fill>
    </dxf>
    <dxf>
      <font>
        <color auto="1"/>
      </font>
      <fill>
        <patternFill>
          <bgColor rgb="FFFFCCFF"/>
        </patternFill>
      </fill>
    </dxf>
    <dxf>
      <font>
        <color auto="1"/>
      </font>
      <fill>
        <patternFill>
          <bgColor rgb="FFCCFFFF"/>
        </patternFill>
      </fill>
    </dxf>
    <dxf>
      <font>
        <b val="0"/>
        <i val="0"/>
        <strike val="0"/>
        <color auto="1"/>
      </font>
      <fill>
        <patternFill>
          <bgColor rgb="FFFFCCFF"/>
        </patternFill>
      </fill>
    </dxf>
    <dxf>
      <font>
        <color rgb="FFFF0000"/>
      </font>
      <fill>
        <patternFill patternType="solid">
          <fgColor indexed="64"/>
          <bgColor theme="8" tint="0.39994506668294322"/>
        </patternFill>
      </fill>
    </dxf>
    <dxf>
      <font>
        <color rgb="FFFF0000"/>
      </font>
      <fill>
        <patternFill patternType="solid">
          <fgColor indexed="64"/>
          <bgColor theme="8" tint="0.39994506668294322"/>
        </patternFill>
      </fill>
    </dxf>
    <dxf>
      <font>
        <color rgb="FFFF0000"/>
      </font>
    </dxf>
    <dxf>
      <font>
        <color rgb="FFFF0000"/>
      </font>
      <fill>
        <patternFill patternType="solid">
          <fgColor indexed="64"/>
          <bgColor theme="8" tint="0.39994506668294322"/>
        </patternFill>
      </fill>
    </dxf>
    <dxf>
      <font>
        <color auto="1"/>
      </font>
      <fill>
        <patternFill>
          <bgColor rgb="FFFFCCFF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CCFFFF"/>
      <color rgb="FFFFCCCC"/>
      <color rgb="FF99FF99"/>
      <color rgb="FFFFCCFF"/>
      <color rgb="FFFF99FF"/>
      <color rgb="FF0033CC"/>
      <color rgb="FFFFFF99"/>
      <color rgb="FFCCCCFF"/>
      <color rgb="FF3399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累計グラフ　（コイン以外）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累計!$M$17</c:f>
              <c:strCache>
                <c:ptCount val="1"/>
                <c:pt idx="0">
                  <c:v>いち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累計!$M$18:$M$29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2D-441C-BEF4-FB9434875D33}"/>
            </c:ext>
          </c:extLst>
        </c:ser>
        <c:ser>
          <c:idx val="1"/>
          <c:order val="1"/>
          <c:tx>
            <c:strRef>
              <c:f>累計!$N$17</c:f>
              <c:strCache>
                <c:ptCount val="1"/>
                <c:pt idx="0">
                  <c:v>に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累計!$N$18:$N$29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2D-441C-BEF4-FB9434875D33}"/>
            </c:ext>
          </c:extLst>
        </c:ser>
        <c:ser>
          <c:idx val="2"/>
          <c:order val="2"/>
          <c:tx>
            <c:strRef>
              <c:f>累計!$O$17</c:f>
              <c:strCache>
                <c:ptCount val="1"/>
                <c:pt idx="0">
                  <c:v>さん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累計!$O$18:$O$29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82D-441C-BEF4-FB9434875D33}"/>
            </c:ext>
          </c:extLst>
        </c:ser>
        <c:ser>
          <c:idx val="3"/>
          <c:order val="3"/>
          <c:tx>
            <c:strRef>
              <c:f>累計!$P$17</c:f>
              <c:strCache>
                <c:ptCount val="1"/>
                <c:pt idx="0">
                  <c:v>し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累計!$P$18:$P$29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82D-441C-BEF4-FB9434875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7014648"/>
        <c:axId val="617019896"/>
      </c:lineChart>
      <c:catAx>
        <c:axId val="6170146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solidFill>
            <a:schemeClr val="bg1"/>
          </a:solidFill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7019896"/>
        <c:crosses val="autoZero"/>
        <c:auto val="1"/>
        <c:lblAlgn val="ctr"/>
        <c:lblOffset val="100"/>
        <c:noMultiLvlLbl val="0"/>
      </c:catAx>
      <c:valAx>
        <c:axId val="617019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701464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86446</xdr:rowOff>
    </xdr:from>
    <xdr:to>
      <xdr:col>11</xdr:col>
      <xdr:colOff>26578</xdr:colOff>
      <xdr:row>49</xdr:row>
      <xdr:rowOff>95250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0FD7759-ADA6-4FC4-AF3C-AF066E37A0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6"/>
  <sheetViews>
    <sheetView showRowColHeaders="0" tabSelected="1" zoomScale="130" zoomScaleNormal="130" zoomScaleSheetLayoutView="145" workbookViewId="0">
      <pane ySplit="2" topLeftCell="A3" activePane="bottomLeft" state="frozen"/>
      <selection activeCell="A31" sqref="A31:B31"/>
      <selection pane="bottomLeft" activeCell="A2" sqref="A2:B2"/>
    </sheetView>
  </sheetViews>
  <sheetFormatPr defaultColWidth="0" defaultRowHeight="14.4" zeroHeight="1" x14ac:dyDescent="0.2"/>
  <cols>
    <col min="1" max="1" width="3.77734375" style="77" customWidth="1"/>
    <col min="2" max="2" width="10" style="77" customWidth="1"/>
    <col min="3" max="3" width="14.33203125" style="77" customWidth="1"/>
    <col min="4" max="4" width="14.33203125" style="77" hidden="1" customWidth="1"/>
    <col min="5" max="5" width="14.33203125" style="77" customWidth="1"/>
    <col min="6" max="6" width="14.33203125" style="77" hidden="1" customWidth="1"/>
    <col min="7" max="7" width="14.33203125" style="77" customWidth="1"/>
    <col min="8" max="8" width="14.33203125" style="77" hidden="1" customWidth="1"/>
    <col min="9" max="9" width="14.33203125" style="138" customWidth="1"/>
    <col min="10" max="10" width="14.33203125" style="138" hidden="1" customWidth="1"/>
    <col min="11" max="11" width="17.21875" style="138" customWidth="1"/>
    <col min="12" max="12" width="0.88671875" style="77" customWidth="1"/>
    <col min="13" max="16383" width="6.77734375" style="77" hidden="1"/>
    <col min="16384" max="16384" width="4.88671875" style="77" hidden="1" customWidth="1"/>
  </cols>
  <sheetData>
    <row r="1" spans="1:11" ht="30" customHeight="1" x14ac:dyDescent="0.2">
      <c r="A1" s="174" t="s">
        <v>18</v>
      </c>
      <c r="B1" s="174"/>
      <c r="C1" s="174"/>
      <c r="D1" s="174"/>
      <c r="E1" s="174"/>
      <c r="F1" s="174"/>
      <c r="G1" s="174"/>
      <c r="H1" s="75"/>
      <c r="I1" s="75"/>
      <c r="J1" s="75"/>
      <c r="K1" s="76" t="s">
        <v>60</v>
      </c>
    </row>
    <row r="2" spans="1:11" ht="30" customHeight="1" thickBot="1" x14ac:dyDescent="0.25">
      <c r="A2" s="183" t="s">
        <v>4</v>
      </c>
      <c r="B2" s="183"/>
      <c r="C2" s="78" t="s">
        <v>59</v>
      </c>
      <c r="D2" s="78"/>
      <c r="E2" s="78" t="s">
        <v>24</v>
      </c>
      <c r="F2" s="78"/>
      <c r="G2" s="78" t="s">
        <v>25</v>
      </c>
      <c r="H2" s="78"/>
      <c r="I2" s="78" t="s">
        <v>26</v>
      </c>
      <c r="J2" s="78"/>
      <c r="K2" s="79" t="s">
        <v>5</v>
      </c>
    </row>
    <row r="3" spans="1:11" ht="30" customHeight="1" thickTop="1" x14ac:dyDescent="0.2">
      <c r="A3" s="185">
        <v>1</v>
      </c>
      <c r="B3" s="80" t="s">
        <v>0</v>
      </c>
      <c r="C3" s="81"/>
      <c r="D3" s="82">
        <f>$C$35*C3</f>
        <v>0</v>
      </c>
      <c r="E3" s="81"/>
      <c r="F3" s="82">
        <f>$C$35*E3</f>
        <v>0</v>
      </c>
      <c r="G3" s="81"/>
      <c r="H3" s="82">
        <f>$C$35*G3</f>
        <v>0</v>
      </c>
      <c r="I3" s="81"/>
      <c r="J3" s="82">
        <f>$C$35*I3</f>
        <v>0</v>
      </c>
      <c r="K3" s="83">
        <f>IF(ISERROR(C3+E3+G3+I3)*(-1),"",(C3+E3+G3+I3)*(-1))</f>
        <v>0</v>
      </c>
    </row>
    <row r="4" spans="1:11" ht="30" customHeight="1" x14ac:dyDescent="0.2">
      <c r="A4" s="186"/>
      <c r="B4" s="84" t="s">
        <v>19</v>
      </c>
      <c r="C4" s="85" t="s">
        <v>11</v>
      </c>
      <c r="D4" s="86">
        <f>IF(C4=0,0*$C$35*$E$35,IF(C4="〇〇",2*$C$35*$E$35,IF(C4="〇",1*$C$35*$E$35,IF(C4="●",-1*$C$35*$E$35,IF(C4="●●",-2*$C$35*$E$35,IF(C4="▼で選択",0,""))))))</f>
        <v>0</v>
      </c>
      <c r="E4" s="85" t="s">
        <v>11</v>
      </c>
      <c r="F4" s="86">
        <f>IF(E4=0,0*$C$35*$E$35,IF(E4="〇〇",2*$C$35*$E$35,IF(E4="〇",1*$C$35*$E$35,IF(E4="●",-1*$C$35*$E$35,IF(E4="●●",-2*$C$35*$E$35,IF(E4="▼で選択",0,""))))))</f>
        <v>0</v>
      </c>
      <c r="G4" s="85" t="s">
        <v>11</v>
      </c>
      <c r="H4" s="86">
        <f>IF(G4=0,0*$C$35*$E$35,IF(G4="〇〇",2*$C$35*$E$35,IF(G4="〇",1*$C$35*$E$35,IF(G4="●",-1*$C$35*$E$35,IF(G4="●●",-2*$C$35*$E$35,IF(G4="▼で選択",0,""))))))</f>
        <v>0</v>
      </c>
      <c r="I4" s="85" t="s">
        <v>11</v>
      </c>
      <c r="J4" s="87">
        <f>IF(I4=0,0*$C$35*$E$35,IF(I4="〇〇",2*$C$35*$E$35,IF(I4="〇",1*$C$35*$E$35,IF(I4="●",-1*$C$35*$E$35,IF(I4="●●",-2*$C$35*$E$35,IF(I4="▼で選択",0,""))))))</f>
        <v>0</v>
      </c>
      <c r="K4" s="88">
        <f>IF(ISERROR(D4+F4+H4+J4),"",(D4+F4+H4+J4))</f>
        <v>0</v>
      </c>
    </row>
    <row r="5" spans="1:11" ht="30" customHeight="1" x14ac:dyDescent="0.2">
      <c r="A5" s="186"/>
      <c r="B5" s="84" t="s">
        <v>3</v>
      </c>
      <c r="C5" s="85" t="s">
        <v>11</v>
      </c>
      <c r="D5" s="86">
        <f>IF(C5=0,0,IF(C5="箱×１",-1*$I$35*$C$35,IF(C5="箱×２",-2*$I$35*$C$35,IF(C5="箱×３",-3*$I$35*$C$35,IF(C5="箱",-1*$I$35*$C$35,IF(C5="1人飛ばし",1*$I$35*$C$35,IF(C5="2人飛ばし",2*$I$35*$C$35,IF(C5="3人飛ばし",3*$I$35*$C$35,IF(C5="▼で選択",0,"")))))))))</f>
        <v>0</v>
      </c>
      <c r="E5" s="85" t="s">
        <v>11</v>
      </c>
      <c r="F5" s="86">
        <f t="shared" ref="F5" si="0">IF(E5=0,0,IF(E5="箱×１",-1*$I$35*$C$35,IF(E5="箱×２",-2*$I$35*$C$35,IF(E5="箱×３",-3*$I$35*$C$35,IF(E5="箱",-1*$I$35*$C$35,IF(E5="1人飛ばし",1*$I$35*$C$35,IF(E5="2人飛ばし",2*$I$35*$C$35,IF(E5="3人飛ばし",3*$I$35*$C$35,IF(E5="▼で選択",0,"")))))))))</f>
        <v>0</v>
      </c>
      <c r="G5" s="85" t="s">
        <v>11</v>
      </c>
      <c r="H5" s="86">
        <f t="shared" ref="H5" si="1">IF(G5=0,0,IF(G5="箱×１",-1*$I$35*$C$35,IF(G5="箱×２",-2*$I$35*$C$35,IF(G5="箱×３",-3*$I$35*$C$35,IF(G5="箱",-1*$I$35*$C$35,IF(G5="1人飛ばし",1*$I$35*$C$35,IF(G5="2人飛ばし",2*$I$35*$C$35,IF(G5="3人飛ばし",3*$I$35*$C$35,IF(G5="▼で選択",0,"")))))))))</f>
        <v>0</v>
      </c>
      <c r="I5" s="140" t="s">
        <v>11</v>
      </c>
      <c r="J5" s="86">
        <f>IF(I5=0,0,IF(I5="箱×１",-1*$I$35*$C$35,IF(I5="箱×２",-2*$I$35*$C$35,IF(I5="箱×３",-3*$I$35*$C$35,IF(I5="箱",-1*$I$35*$C$35,IF(I5="1人飛ばし",1*$I$35*$C$35,IF(I5="2人飛ばし",2*$I$35*$C$35,IF(I5="3人飛ばし",3*$I$35*$C$35,IF(I5="▼で選択",0,"")))))))))</f>
        <v>0</v>
      </c>
      <c r="K5" s="88">
        <f>IF(ISERROR(D5+F5+H5+J5),"",(D5+F5+H5+J5))</f>
        <v>0</v>
      </c>
    </row>
    <row r="6" spans="1:11" ht="30" customHeight="1" thickBot="1" x14ac:dyDescent="0.25">
      <c r="A6" s="187"/>
      <c r="B6" s="89" t="s">
        <v>6</v>
      </c>
      <c r="C6" s="90" t="s">
        <v>11</v>
      </c>
      <c r="D6" s="91">
        <f>IF(C6=0,0,IF(C6="1人焼鳥",-3*$K$35*$C$35,IF(C6="2人焼鳥",-2*$K$35*$C$35,IF(C6="3人焼鳥",-1*$K$35*$C$35,IF(C6="一本喰い",1*$K$35*$C$35,IF(C6="二本喰い",2*$K$35*$C$35,IF(C6="三本喰い",3*$K$35*$C$35,IF(C6="▼で選択",0,""))))))))</f>
        <v>0</v>
      </c>
      <c r="E6" s="90" t="s">
        <v>11</v>
      </c>
      <c r="F6" s="91">
        <f>IF(E6=0,0,IF(E6="1人焼鳥",-3*$K$35*$C$35,IF(E6="2人焼鳥",-2*$K$35*$C$35,IF(E6="3人焼鳥",-1*$K$35*$C$35,IF(E6="一本喰い",1*$K$35*$C$35,IF(E6="二本喰い",2*$K$35*$C$35,IF(E6="三本喰い",3*$K$35*$C$35,IF(E6="▼で選択",0,""))))))))</f>
        <v>0</v>
      </c>
      <c r="G6" s="90" t="s">
        <v>11</v>
      </c>
      <c r="H6" s="91">
        <f>IF(G6=0,0,IF(G6="1人焼鳥",-3*$K$35*$C$35,IF(G6="2人焼鳥",-2*$K$35*$C$35,IF(G6="3人焼鳥",-1*$K$35*$C$35,IF(G6="一本喰い",1*$K$35*$C$35,IF(G6="二本喰い",2*$K$35*$C$35,IF(G6="三本喰い",3*$K$35*$C$35,IF(G6="▼で選択",0,""))))))))</f>
        <v>0</v>
      </c>
      <c r="I6" s="90" t="s">
        <v>11</v>
      </c>
      <c r="J6" s="92">
        <f>IF(I6=0,0,IF(I6="1人焼鳥",-3*$K$35*$C$35,IF(I6="2人焼鳥",-2*$K$35*$C$35,IF(I6="3人焼鳥",-1*$K$35*$C$35,IF(I6="一本喰い",1*$K$35*$C$35,IF(I6="二本喰い",2*$K$35*$C$35,IF(I6="三本喰い",3*$K$35*$C$35,IF(I6="▼で選択",0,""))))))))</f>
        <v>0</v>
      </c>
      <c r="K6" s="88">
        <f>IF(ISERROR(D6+F6+H6+J6),"",(D6+F6+H6+J6))</f>
        <v>0</v>
      </c>
    </row>
    <row r="7" spans="1:11" ht="30" customHeight="1" thickTop="1" x14ac:dyDescent="0.2">
      <c r="A7" s="188">
        <v>2</v>
      </c>
      <c r="B7" s="93" t="s">
        <v>0</v>
      </c>
      <c r="C7" s="94"/>
      <c r="D7" s="82">
        <f>$C$35*C7</f>
        <v>0</v>
      </c>
      <c r="E7" s="94"/>
      <c r="F7" s="82">
        <f>$C$35*E7</f>
        <v>0</v>
      </c>
      <c r="G7" s="94"/>
      <c r="H7" s="82">
        <f>$C$35*G7</f>
        <v>0</v>
      </c>
      <c r="I7" s="94"/>
      <c r="J7" s="82">
        <f>$C$35*I7</f>
        <v>0</v>
      </c>
      <c r="K7" s="95">
        <f t="shared" ref="K7" si="2">IF(ISERROR(C7+E7+G7+I7)*(-1),"",(C7+E7+G7+I7)*(-1))</f>
        <v>0</v>
      </c>
    </row>
    <row r="8" spans="1:11" ht="30" customHeight="1" x14ac:dyDescent="0.2">
      <c r="A8" s="189"/>
      <c r="B8" s="96" t="s">
        <v>7</v>
      </c>
      <c r="C8" s="97" t="s">
        <v>11</v>
      </c>
      <c r="D8" s="86">
        <f>IF(C8=0,0*$C$35*$E$35,IF(C8="〇〇",2*$C$35*$E$35,IF(C8="〇",1*$C$35*$E$35,IF(C8="●",-1*$C$35*$E$35,IF(C8="●●",-2*$C$35*$E$35,IF(C8="▼で選択",0,""))))))</f>
        <v>0</v>
      </c>
      <c r="E8" s="97" t="s">
        <v>11</v>
      </c>
      <c r="F8" s="86">
        <f>IF(E8=0,0*$C$35*$E$35,IF(E8="〇〇",2*$C$35*$E$35,IF(E8="〇",1*$C$35*$E$35,IF(E8="●",-1*$C$35*$E$35,IF(E8="●●",-2*$C$35*$E$35,IF(E8="▼で選択",0,""))))))</f>
        <v>0</v>
      </c>
      <c r="G8" s="97" t="s">
        <v>11</v>
      </c>
      <c r="H8" s="86">
        <f>IF(G8=0,0*$C$35*$E$35,IF(G8="〇〇",2*$C$35*$E$35,IF(G8="〇",1*$C$35*$E$35,IF(G8="●",-1*$C$35*$E$35,IF(G8="●●",-2*$C$35*$E$35,IF(G8="▼で選択",0,""))))))</f>
        <v>0</v>
      </c>
      <c r="I8" s="97" t="s">
        <v>11</v>
      </c>
      <c r="J8" s="87">
        <f>IF(I8=0,0*$C$35*$E$35,IF(I8="〇〇",2*$C$35*$E$35,IF(I8="〇",1*$C$35*$E$35,IF(I8="●",-1*$C$35*$E$35,IF(I8="●●",-2*$C$35*$E$35,IF(I8="▼で選択",0,""))))))</f>
        <v>0</v>
      </c>
      <c r="K8" s="88">
        <f t="shared" ref="K8:K10" si="3">IF(ISERROR(D8+F8+H8+J8),"",(D8+F8+H8+J8))</f>
        <v>0</v>
      </c>
    </row>
    <row r="9" spans="1:11" ht="30" customHeight="1" x14ac:dyDescent="0.2">
      <c r="A9" s="189"/>
      <c r="B9" s="96" t="s">
        <v>3</v>
      </c>
      <c r="C9" s="97" t="s">
        <v>11</v>
      </c>
      <c r="D9" s="86">
        <f>IF(C9=0,0,IF(C9="箱×１",-1*$I$35*$C$35,IF(C9="箱×２",-2*$I$35*$C$35,IF(C9="箱×３",-3*$I$35*$C$35,IF(C9="箱",-1*$I$35*$C$35,IF(C9="1人飛ばし",1*$I$35*$C$35,IF(C9="2人飛ばし",2*$I$35*$C$35,IF(C9="3人飛ばし",3*$I$35*$C$35,IF(C9="▼で選択",0,"")))))))))</f>
        <v>0</v>
      </c>
      <c r="E9" s="97" t="s">
        <v>11</v>
      </c>
      <c r="F9" s="86">
        <f t="shared" ref="F9" si="4">IF(E9=0,0,IF(E9="箱×１",-1*$I$35*$C$35,IF(E9="箱×２",-2*$I$35*$C$35,IF(E9="箱×３",-3*$I$35*$C$35,IF(E9="箱",-1*$I$35*$C$35,IF(E9="1人飛ばし",1*$I$35*$C$35,IF(E9="2人飛ばし",2*$I$35*$C$35,IF(E9="3人飛ばし",3*$I$35*$C$35,IF(E9="▼で選択",0,"")))))))))</f>
        <v>0</v>
      </c>
      <c r="G9" s="97" t="s">
        <v>11</v>
      </c>
      <c r="H9" s="86">
        <f t="shared" ref="H9" si="5">IF(G9=0,0,IF(G9="箱×１",-1*$I$35*$C$35,IF(G9="箱×２",-2*$I$35*$C$35,IF(G9="箱×３",-3*$I$35*$C$35,IF(G9="箱",-1*$I$35*$C$35,IF(G9="1人飛ばし",1*$I$35*$C$35,IF(G9="2人飛ばし",2*$I$35*$C$35,IF(G9="3人飛ばし",3*$I$35*$C$35,IF(G9="▼で選択",0,"")))))))))</f>
        <v>0</v>
      </c>
      <c r="I9" s="49" t="s">
        <v>11</v>
      </c>
      <c r="J9" s="86">
        <f>IF(I9=0,0,IF(I9="箱×１",-1*$I$35*$C$35,IF(I9="箱×２",-2*$I$35*$C$35,IF(I9="箱×３",-3*$I$35*$C$35,IF(I9="箱",-1*$I$35*$C$35,IF(I9="1人飛ばし",1*$I$35*$C$35,IF(I9="2人飛ばし",2*$I$35*$C$35,IF(I9="3人飛ばし",3*$I$35*$C$35,IF(I9="▼で選択",0,"")))))))))</f>
        <v>0</v>
      </c>
      <c r="K9" s="88">
        <f t="shared" si="3"/>
        <v>0</v>
      </c>
    </row>
    <row r="10" spans="1:11" ht="30" customHeight="1" thickBot="1" x14ac:dyDescent="0.25">
      <c r="A10" s="190"/>
      <c r="B10" s="98" t="s">
        <v>6</v>
      </c>
      <c r="C10" s="99" t="s">
        <v>11</v>
      </c>
      <c r="D10" s="91">
        <f>IF(C10=0,0,IF(C10="1人焼鳥",-3*$K$35*$C$35,IF(C10="2人焼鳥",-2*$K$35*$C$35,IF(C10="3人焼鳥",-1*$K$35*$C$35,IF(C10="一本喰い",1*$K$35*$C$35,IF(C10="二本喰い",2*$K$35*$C$35,IF(C10="三本喰い",3*$K$35*$C$35,IF(C10="▼で選択",0,""))))))))</f>
        <v>0</v>
      </c>
      <c r="E10" s="99" t="s">
        <v>13</v>
      </c>
      <c r="F10" s="91">
        <f>IF(E10=0,0,IF(E10="1人焼鳥",-3*$K$35*$C$35,IF(E10="2人焼鳥",-2*$K$35*$C$35,IF(E10="3人焼鳥",-1*$K$35*$C$35,IF(E10="一本喰い",1*$K$35*$C$35,IF(E10="二本喰い",2*$K$35*$C$35,IF(E10="三本喰い",3*$K$35*$C$35,IF(E10="▼で選択",0,""))))))))</f>
        <v>0</v>
      </c>
      <c r="G10" s="99" t="s">
        <v>13</v>
      </c>
      <c r="H10" s="91">
        <f>IF(G10=0,0,IF(G10="1人焼鳥",-3*$K$35*$C$35,IF(G10="2人焼鳥",-2*$K$35*$C$35,IF(G10="3人焼鳥",-1*$K$35*$C$35,IF(G10="一本喰い",1*$K$35*$C$35,IF(G10="二本喰い",2*$K$35*$C$35,IF(G10="三本喰い",3*$K$35*$C$35,IF(G10="▼で選択",0,""))))))))</f>
        <v>0</v>
      </c>
      <c r="I10" s="99" t="s">
        <v>11</v>
      </c>
      <c r="J10" s="92">
        <f>IF(I10=0,0,IF(I10="1人焼鳥",-3*$K$35*$C$35,IF(I10="2人焼鳥",-2*$K$35*$C$35,IF(I10="3人焼鳥",-1*$K$35*$C$35,IF(I10="一本喰い",1*$K$35*$C$35,IF(I10="二本喰い",2*$K$35*$C$35,IF(I10="三本喰い",3*$K$35*$C$35,IF(I10="▼で選択",0,""))))))))</f>
        <v>0</v>
      </c>
      <c r="K10" s="100">
        <f t="shared" si="3"/>
        <v>0</v>
      </c>
    </row>
    <row r="11" spans="1:11" ht="30" customHeight="1" thickTop="1" x14ac:dyDescent="0.2">
      <c r="A11" s="191">
        <v>3</v>
      </c>
      <c r="B11" s="101" t="s">
        <v>0</v>
      </c>
      <c r="C11" s="102"/>
      <c r="D11" s="82">
        <f>$C$35*C11</f>
        <v>0</v>
      </c>
      <c r="E11" s="102"/>
      <c r="F11" s="82">
        <f>$C$35*E11</f>
        <v>0</v>
      </c>
      <c r="G11" s="102"/>
      <c r="H11" s="82">
        <f>$C$35*G11</f>
        <v>0</v>
      </c>
      <c r="I11" s="102"/>
      <c r="J11" s="82">
        <f>$C$35*I11</f>
        <v>0</v>
      </c>
      <c r="K11" s="83">
        <f t="shared" ref="K11" si="6">IF(ISERROR(C11+E11+G11+I11)*(-1),"",(C11+E11+G11+I11)*(-1))</f>
        <v>0</v>
      </c>
    </row>
    <row r="12" spans="1:11" ht="30" customHeight="1" x14ac:dyDescent="0.2">
      <c r="A12" s="192"/>
      <c r="B12" s="103" t="s">
        <v>20</v>
      </c>
      <c r="C12" s="104" t="s">
        <v>12</v>
      </c>
      <c r="D12" s="86">
        <f>IF(C12=0,0*$C$35*$E$35,IF(C12="〇〇",2*$C$35*$E$35,IF(C12="〇",1*$C$35*$E$35,IF(C12="●",-1*$C$35*$E$35,IF(C12="●●",-2*$C$35*$E$35,IF(C12="▼で選択",0,""))))))</f>
        <v>0</v>
      </c>
      <c r="E12" s="104" t="s">
        <v>12</v>
      </c>
      <c r="F12" s="86">
        <f>IF(E12=0,0*$C$35*$E$35,IF(E12="〇〇",2*$C$35*$E$35,IF(E12="〇",1*$C$35*$E$35,IF(E12="●",-1*$C$35*$E$35,IF(E12="●●",-2*$C$35*$E$35,IF(E12="▼で選択",0,""))))))</f>
        <v>0</v>
      </c>
      <c r="G12" s="104" t="s">
        <v>12</v>
      </c>
      <c r="H12" s="86">
        <f>IF(G12=0,0*$C$35*$E$35,IF(G12="〇〇",2*$C$35*$E$35,IF(G12="〇",1*$C$35*$E$35,IF(G12="●",-1*$C$35*$E$35,IF(G12="●●",-2*$C$35*$E$35,IF(G12="▼で選択",0,""))))))</f>
        <v>0</v>
      </c>
      <c r="I12" s="104" t="s">
        <v>13</v>
      </c>
      <c r="J12" s="87">
        <f>IF(I12=0,0*$C$35*$E$35,IF(I12="〇〇",2*$C$35*$E$35,IF(I12="〇",1*$C$35*$E$35,IF(I12="●",-1*$C$35*$E$35,IF(I12="●●",-2*$C$35*$E$35,IF(I12="▼で選択",0,""))))))</f>
        <v>0</v>
      </c>
      <c r="K12" s="88">
        <f t="shared" ref="K12:K14" si="7">IF(ISERROR(D12+F12+H12+J12),"",(D12+F12+H12+J12))</f>
        <v>0</v>
      </c>
    </row>
    <row r="13" spans="1:11" ht="30" customHeight="1" x14ac:dyDescent="0.2">
      <c r="A13" s="192"/>
      <c r="B13" s="103" t="s">
        <v>3</v>
      </c>
      <c r="C13" s="104" t="s">
        <v>11</v>
      </c>
      <c r="D13" s="86">
        <f>IF(C13=0,0,IF(C13="箱×１",-1*$I$35*$C$35,IF(C13="箱×２",-2*$I$35*$C$35,IF(C13="箱×３",-3*$I$35*$C$35,IF(C13="箱",-1*$I$35*$C$35,IF(C13="1人飛ばし",1*$I$35*$C$35,IF(C13="2人飛ばし",2*$I$35*$C$35,IF(C13="3人飛ばし",3*$I$35*$C$35,IF(C13="▼で選択",0,"")))))))))</f>
        <v>0</v>
      </c>
      <c r="E13" s="104" t="s">
        <v>11</v>
      </c>
      <c r="F13" s="86">
        <f t="shared" ref="F13" si="8">IF(E13=0,0,IF(E13="箱×１",-1*$I$35*$C$35,IF(E13="箱×２",-2*$I$35*$C$35,IF(E13="箱×３",-3*$I$35*$C$35,IF(E13="箱",-1*$I$35*$C$35,IF(E13="1人飛ばし",1*$I$35*$C$35,IF(E13="2人飛ばし",2*$I$35*$C$35,IF(E13="3人飛ばし",3*$I$35*$C$35,IF(E13="▼で選択",0,"")))))))))</f>
        <v>0</v>
      </c>
      <c r="G13" s="104" t="s">
        <v>11</v>
      </c>
      <c r="H13" s="86">
        <f t="shared" ref="H13" si="9">IF(G13=0,0,IF(G13="箱×１",-1*$I$35*$C$35,IF(G13="箱×２",-2*$I$35*$C$35,IF(G13="箱×３",-3*$I$35*$C$35,IF(G13="箱",-1*$I$35*$C$35,IF(G13="1人飛ばし",1*$I$35*$C$35,IF(G13="2人飛ばし",2*$I$35*$C$35,IF(G13="3人飛ばし",3*$I$35*$C$35,IF(G13="▼で選択",0,"")))))))))</f>
        <v>0</v>
      </c>
      <c r="I13" s="141" t="s">
        <v>11</v>
      </c>
      <c r="J13" s="86">
        <f>IF(I13=0,0,IF(I13="箱×１",-1*$I$35*$C$35,IF(I13="箱×２",-2*$I$35*$C$35,IF(I13="箱×３",-3*$I$35*$C$35,IF(I13="箱",-1*$I$35*$C$35,IF(I13="1人飛ばし",1*$I$35*$C$35,IF(I13="2人飛ばし",2*$I$35*$C$35,IF(I13="3人飛ばし",3*$I$35*$C$35,IF(I13="▼で選択",0,"")))))))))</f>
        <v>0</v>
      </c>
      <c r="K13" s="88">
        <f t="shared" si="7"/>
        <v>0</v>
      </c>
    </row>
    <row r="14" spans="1:11" ht="30" customHeight="1" thickBot="1" x14ac:dyDescent="0.25">
      <c r="A14" s="193"/>
      <c r="B14" s="105" t="s">
        <v>6</v>
      </c>
      <c r="C14" s="106" t="s">
        <v>11</v>
      </c>
      <c r="D14" s="91">
        <f>IF(C14=0,0,IF(C14="1人焼鳥",-3*$K$35*$C$35,IF(C14="2人焼鳥",-2*$K$35*$C$35,IF(C14="3人焼鳥",-1*$K$35*$C$35,IF(C14="一本喰い",1*$K$35*$C$35,IF(C14="二本喰い",2*$K$35*$C$35,IF(C14="三本喰い",3*$K$35*$C$35,IF(C14="▼で選択",0,""))))))))</f>
        <v>0</v>
      </c>
      <c r="E14" s="106" t="s">
        <v>11</v>
      </c>
      <c r="F14" s="91">
        <f>IF(E14=0,0,IF(E14="1人焼鳥",-3*$K$35*$C$35,IF(E14="2人焼鳥",-2*$K$35*$C$35,IF(E14="3人焼鳥",-1*$K$35*$C$35,IF(E14="一本喰い",1*$K$35*$C$35,IF(E14="二本喰い",2*$K$35*$C$35,IF(E14="三本喰い",3*$K$35*$C$35,IF(E14="▼で選択",0,""))))))))</f>
        <v>0</v>
      </c>
      <c r="G14" s="106" t="s">
        <v>11</v>
      </c>
      <c r="H14" s="91">
        <f>IF(G14=0,0,IF(G14="1人焼鳥",-3*$K$35*$C$35,IF(G14="2人焼鳥",-2*$K$35*$C$35,IF(G14="3人焼鳥",-1*$K$35*$C$35,IF(G14="一本喰い",1*$K$35*$C$35,IF(G14="二本喰い",2*$K$35*$C$35,IF(G14="三本喰い",3*$K$35*$C$35,IF(G14="▼で選択",0,""))))))))</f>
        <v>0</v>
      </c>
      <c r="I14" s="106" t="s">
        <v>11</v>
      </c>
      <c r="J14" s="92">
        <f>IF(I14=0,0,IF(I14="1人焼鳥",-3*$K$35*$C$35,IF(I14="2人焼鳥",-2*$K$35*$C$35,IF(I14="3人焼鳥",-1*$K$35*$C$35,IF(I14="一本喰い",1*$K$35*$C$35,IF(I14="二本喰い",2*$K$35*$C$35,IF(I14="三本喰い",3*$K$35*$C$35,IF(I14="▼で選択",0,""))))))))</f>
        <v>0</v>
      </c>
      <c r="K14" s="88">
        <f t="shared" si="7"/>
        <v>0</v>
      </c>
    </row>
    <row r="15" spans="1:11" ht="30" customHeight="1" thickTop="1" x14ac:dyDescent="0.2">
      <c r="A15" s="188">
        <v>4</v>
      </c>
      <c r="B15" s="93" t="s">
        <v>0</v>
      </c>
      <c r="C15" s="94"/>
      <c r="D15" s="82">
        <f>$C$35*C15</f>
        <v>0</v>
      </c>
      <c r="E15" s="94"/>
      <c r="F15" s="82">
        <f>$C$35*E15</f>
        <v>0</v>
      </c>
      <c r="G15" s="94"/>
      <c r="H15" s="82">
        <f>$C$35*G15</f>
        <v>0</v>
      </c>
      <c r="I15" s="94"/>
      <c r="J15" s="82">
        <f>$C$35*I15</f>
        <v>0</v>
      </c>
      <c r="K15" s="95">
        <f t="shared" ref="K15" si="10">IF(ISERROR(C15+E15+G15+I15)*(-1),"",(C15+E15+G15+I15)*(-1))</f>
        <v>0</v>
      </c>
    </row>
    <row r="16" spans="1:11" ht="30" customHeight="1" x14ac:dyDescent="0.2">
      <c r="A16" s="189"/>
      <c r="B16" s="96" t="s">
        <v>20</v>
      </c>
      <c r="C16" s="97" t="s">
        <v>12</v>
      </c>
      <c r="D16" s="86">
        <f>IF(C16=0,0*$C$35*$E$35,IF(C16="〇〇",2*$C$35*$E$35,IF(C16="〇",1*$C$35*$E$35,IF(C16="●",-1*$C$35*$E$35,IF(C16="●●",-2*$C$35*$E$35,IF(C16="▼で選択",0,""))))))</f>
        <v>0</v>
      </c>
      <c r="E16" s="97" t="s">
        <v>12</v>
      </c>
      <c r="F16" s="86">
        <f>IF(E16=0,0*$C$35*$E$35,IF(E16="〇〇",2*$C$35*$E$35,IF(E16="〇",1*$C$35*$E$35,IF(E16="●",-1*$C$35*$E$35,IF(E16="●●",-2*$C$35*$E$35,IF(E16="▼で選択",0,""))))))</f>
        <v>0</v>
      </c>
      <c r="G16" s="97" t="s">
        <v>12</v>
      </c>
      <c r="H16" s="86">
        <f>IF(G16=0,0*$C$35*$E$35,IF(G16="〇〇",2*$C$35*$E$35,IF(G16="〇",1*$C$35*$E$35,IF(G16="●",-1*$C$35*$E$35,IF(G16="●●",-2*$C$35*$E$35,IF(G16="▼で選択",0,""))))))</f>
        <v>0</v>
      </c>
      <c r="I16" s="97" t="s">
        <v>13</v>
      </c>
      <c r="J16" s="87">
        <f>IF(I16=0,0*$C$35*$E$35,IF(I16="〇〇",2*$C$35*$E$35,IF(I16="〇",1*$C$35*$E$35,IF(I16="●",-1*$C$35*$E$35,IF(I16="●●",-2*$C$35*$E$35,IF(I16="▼で選択",0,""))))))</f>
        <v>0</v>
      </c>
      <c r="K16" s="88">
        <f t="shared" ref="K16:K18" si="11">IF(ISERROR(D16+F16+H16+J16),"",(D16+F16+H16+J16))</f>
        <v>0</v>
      </c>
    </row>
    <row r="17" spans="1:11" ht="30" customHeight="1" x14ac:dyDescent="0.2">
      <c r="A17" s="189"/>
      <c r="B17" s="96" t="s">
        <v>3</v>
      </c>
      <c r="C17" s="97" t="s">
        <v>11</v>
      </c>
      <c r="D17" s="86">
        <f>IF(C17=0,0,IF(C17="箱×１",-1*$I$35*$C$35,IF(C17="箱×２",-2*$I$35*$C$35,IF(C17="箱×３",-3*$I$35*$C$35,IF(C17="箱",-1*$I$35*$C$35,IF(C17="1人飛ばし",1*$I$35*$C$35,IF(C17="2人飛ばし",2*$I$35*$C$35,IF(C17="3人飛ばし",3*$I$35*$C$35,IF(C17="▼で選択",0,"")))))))))</f>
        <v>0</v>
      </c>
      <c r="E17" s="97" t="s">
        <v>11</v>
      </c>
      <c r="F17" s="86">
        <f t="shared" ref="F17" si="12">IF(E17=0,0,IF(E17="箱×１",-1*$I$35*$C$35,IF(E17="箱×２",-2*$I$35*$C$35,IF(E17="箱×３",-3*$I$35*$C$35,IF(E17="箱",-1*$I$35*$C$35,IF(E17="1人飛ばし",1*$I$35*$C$35,IF(E17="2人飛ばし",2*$I$35*$C$35,IF(E17="3人飛ばし",3*$I$35*$C$35,IF(E17="▼で選択",0,"")))))))))</f>
        <v>0</v>
      </c>
      <c r="G17" s="97" t="s">
        <v>11</v>
      </c>
      <c r="H17" s="86">
        <f t="shared" ref="H17" si="13">IF(G17=0,0,IF(G17="箱×１",-1*$I$35*$C$35,IF(G17="箱×２",-2*$I$35*$C$35,IF(G17="箱×３",-3*$I$35*$C$35,IF(G17="箱",-1*$I$35*$C$35,IF(G17="1人飛ばし",1*$I$35*$C$35,IF(G17="2人飛ばし",2*$I$35*$C$35,IF(G17="3人飛ばし",3*$I$35*$C$35,IF(G17="▼で選択",0,"")))))))))</f>
        <v>0</v>
      </c>
      <c r="I17" s="49" t="s">
        <v>11</v>
      </c>
      <c r="J17" s="86">
        <f>IF(I17=0,0,IF(I17="箱×１",-1*$I$35*$C$35,IF(I17="箱×２",-2*$I$35*$C$35,IF(I17="箱×３",-3*$I$35*$C$35,IF(I17="箱",-1*$I$35*$C$35,IF(I17="1人飛ばし",1*$I$35*$C$35,IF(I17="2人飛ばし",2*$I$35*$C$35,IF(I17="3人飛ばし",3*$I$35*$C$35,IF(I17="▼で選択",0,"")))))))))</f>
        <v>0</v>
      </c>
      <c r="K17" s="88">
        <f t="shared" si="11"/>
        <v>0</v>
      </c>
    </row>
    <row r="18" spans="1:11" ht="30" customHeight="1" thickBot="1" x14ac:dyDescent="0.25">
      <c r="A18" s="190"/>
      <c r="B18" s="98" t="s">
        <v>6</v>
      </c>
      <c r="C18" s="99" t="s">
        <v>13</v>
      </c>
      <c r="D18" s="91">
        <f>IF(C18=0,0,IF(C18="1人焼鳥",-3*$K$35*$C$35,IF(C18="2人焼鳥",-2*$K$35*$C$35,IF(C18="3人焼鳥",-1*$K$35*$C$35,IF(C18="一本喰い",1*$K$35*$C$35,IF(C18="二本喰い",2*$K$35*$C$35,IF(C18="三本喰い",3*$K$35*$C$35,IF(C18="▼で選択",0,""))))))))</f>
        <v>0</v>
      </c>
      <c r="E18" s="99" t="s">
        <v>13</v>
      </c>
      <c r="F18" s="91">
        <f>IF(E18=0,0,IF(E18="1人焼鳥",-3*$K$35*$C$35,IF(E18="2人焼鳥",-2*$K$35*$C$35,IF(E18="3人焼鳥",-1*$K$35*$C$35,IF(E18="一本喰い",1*$K$35*$C$35,IF(E18="二本喰い",2*$K$35*$C$35,IF(E18="三本喰い",3*$K$35*$C$35,IF(E18="▼で選択",0,""))))))))</f>
        <v>0</v>
      </c>
      <c r="G18" s="99" t="s">
        <v>13</v>
      </c>
      <c r="H18" s="91">
        <f>IF(G18=0,0,IF(G18="1人焼鳥",-3*$K$35*$C$35,IF(G18="2人焼鳥",-2*$K$35*$C$35,IF(G18="3人焼鳥",-1*$K$35*$C$35,IF(G18="一本喰い",1*$K$35*$C$35,IF(G18="二本喰い",2*$K$35*$C$35,IF(G18="三本喰い",3*$K$35*$C$35,IF(G18="▼で選択",0,""))))))))</f>
        <v>0</v>
      </c>
      <c r="I18" s="99" t="s">
        <v>13</v>
      </c>
      <c r="J18" s="92">
        <f>IF(I18=0,0,IF(I18="1人焼鳥",-3*$K$35*$C$35,IF(I18="2人焼鳥",-2*$K$35*$C$35,IF(I18="3人焼鳥",-1*$K$35*$C$35,IF(I18="一本喰い",1*$K$35*$C$35,IF(I18="二本喰い",2*$K$35*$C$35,IF(I18="三本喰い",3*$K$35*$C$35,IF(I18="▼で選択",0,""))))))))</f>
        <v>0</v>
      </c>
      <c r="K18" s="88">
        <f t="shared" si="11"/>
        <v>0</v>
      </c>
    </row>
    <row r="19" spans="1:11" ht="30" customHeight="1" thickTop="1" x14ac:dyDescent="0.2">
      <c r="A19" s="194">
        <v>5</v>
      </c>
      <c r="B19" s="107" t="s">
        <v>0</v>
      </c>
      <c r="C19" s="108"/>
      <c r="D19" s="82">
        <f>$C$35*C19</f>
        <v>0</v>
      </c>
      <c r="E19" s="108"/>
      <c r="F19" s="82">
        <f>$C$35*E19</f>
        <v>0</v>
      </c>
      <c r="G19" s="108"/>
      <c r="H19" s="82">
        <f>$C$35*G19</f>
        <v>0</v>
      </c>
      <c r="I19" s="108"/>
      <c r="J19" s="82">
        <f>$C$35*I19</f>
        <v>0</v>
      </c>
      <c r="K19" s="95">
        <f t="shared" ref="K19" si="14">IF(ISERROR(C19+E19+G19+I19)*(-1),"",(C19+E19+G19+I19)*(-1))</f>
        <v>0</v>
      </c>
    </row>
    <row r="20" spans="1:11" ht="30" customHeight="1" x14ac:dyDescent="0.2">
      <c r="A20" s="195"/>
      <c r="B20" s="109" t="s">
        <v>20</v>
      </c>
      <c r="C20" s="110" t="s">
        <v>12</v>
      </c>
      <c r="D20" s="86">
        <f>IF(C20=0,0*$C$35*$E$35,IF(C20="〇〇",2*$C$35*$E$35,IF(C20="〇",1*$C$35*$E$35,IF(C20="●",-1*$C$35*$E$35,IF(C20="●●",-2*$C$35*$E$35,IF(C20="▼で選択",0,""))))))</f>
        <v>0</v>
      </c>
      <c r="E20" s="110" t="s">
        <v>12</v>
      </c>
      <c r="F20" s="86">
        <f>IF(E20=0,0*$C$35*$E$35,IF(E20="〇〇",2*$C$35*$E$35,IF(E20="〇",1*$C$35*$E$35,IF(E20="●",-1*$C$35*$E$35,IF(E20="●●",-2*$C$35*$E$35,IF(E20="▼で選択",0,""))))))</f>
        <v>0</v>
      </c>
      <c r="G20" s="110" t="s">
        <v>12</v>
      </c>
      <c r="H20" s="86">
        <f>IF(G20=0,0*$C$35*$E$35,IF(G20="〇〇",2*$C$35*$E$35,IF(G20="〇",1*$C$35*$E$35,IF(G20="●",-1*$C$35*$E$35,IF(G20="●●",-2*$C$35*$E$35,IF(G20="▼で選択",0,""))))))</f>
        <v>0</v>
      </c>
      <c r="I20" s="110" t="s">
        <v>13</v>
      </c>
      <c r="J20" s="87">
        <f>IF(I20=0,0*$C$35*$E$35,IF(I20="〇〇",2*$C$35*$E$35,IF(I20="〇",1*$C$35*$E$35,IF(I20="●",-1*$C$35*$E$35,IF(I20="●●",-2*$C$35*$E$35,IF(I20="▼で選択",0,""))))))</f>
        <v>0</v>
      </c>
      <c r="K20" s="88">
        <f t="shared" ref="K20:K22" si="15">IF(ISERROR(D20+F20+H20+J20),"",(D20+F20+H20+J20))</f>
        <v>0</v>
      </c>
    </row>
    <row r="21" spans="1:11" ht="30" customHeight="1" x14ac:dyDescent="0.2">
      <c r="A21" s="195"/>
      <c r="B21" s="109" t="s">
        <v>3</v>
      </c>
      <c r="C21" s="110" t="s">
        <v>11</v>
      </c>
      <c r="D21" s="86">
        <f>IF(C21=0,0,IF(C21="箱×１",-1*$I$35*$C$35,IF(C21="箱×２",-2*$I$35*$C$35,IF(C21="箱×３",-3*$I$35*$C$35,IF(C21="箱",-1*$I$35*$C$35,IF(C21="1人飛ばし",1*$I$35*$C$35,IF(C21="2人飛ばし",2*$I$35*$C$35,IF(C21="3人飛ばし",3*$I$35*$C$35,IF(C21="▼で選択",0,"")))))))))</f>
        <v>0</v>
      </c>
      <c r="E21" s="110" t="s">
        <v>11</v>
      </c>
      <c r="F21" s="86">
        <f t="shared" ref="F21" si="16">IF(E21=0,0,IF(E21="箱×１",-1*$I$35*$C$35,IF(E21="箱×２",-2*$I$35*$C$35,IF(E21="箱×３",-3*$I$35*$C$35,IF(E21="箱",-1*$I$35*$C$35,IF(E21="1人飛ばし",1*$I$35*$C$35,IF(E21="2人飛ばし",2*$I$35*$C$35,IF(E21="3人飛ばし",3*$I$35*$C$35,IF(E21="▼で選択",0,"")))))))))</f>
        <v>0</v>
      </c>
      <c r="G21" s="110" t="s">
        <v>11</v>
      </c>
      <c r="H21" s="86">
        <f t="shared" ref="H21" si="17">IF(G21=0,0,IF(G21="箱×１",-1*$I$35*$C$35,IF(G21="箱×２",-2*$I$35*$C$35,IF(G21="箱×３",-3*$I$35*$C$35,IF(G21="箱",-1*$I$35*$C$35,IF(G21="1人飛ばし",1*$I$35*$C$35,IF(G21="2人飛ばし",2*$I$35*$C$35,IF(G21="3人飛ばし",3*$I$35*$C$35,IF(G21="▼で選択",0,"")))))))))</f>
        <v>0</v>
      </c>
      <c r="I21" s="144" t="s">
        <v>11</v>
      </c>
      <c r="J21" s="86">
        <f>IF(I21=0,0,IF(I21="箱×１",-1*$I$35*$C$35,IF(I21="箱×２",-2*$I$35*$C$35,IF(I21="箱×３",-3*$I$35*$C$35,IF(I21="箱",-1*$I$35*$C$35,IF(I21="1人飛ばし",1*$I$35*$C$35,IF(I21="2人飛ばし",2*$I$35*$C$35,IF(I21="3人飛ばし",3*$I$35*$C$35,IF(I21="▼で選択",0,"")))))))))</f>
        <v>0</v>
      </c>
      <c r="K21" s="88">
        <f t="shared" si="15"/>
        <v>0</v>
      </c>
    </row>
    <row r="22" spans="1:11" ht="30" customHeight="1" thickBot="1" x14ac:dyDescent="0.25">
      <c r="A22" s="196"/>
      <c r="B22" s="111" t="s">
        <v>6</v>
      </c>
      <c r="C22" s="112" t="s">
        <v>13</v>
      </c>
      <c r="D22" s="91">
        <f>IF(C22=0,0,IF(C22="1人焼鳥",-3*$K$35*$C$35,IF(C22="2人焼鳥",-2*$K$35*$C$35,IF(C22="3人焼鳥",-1*$K$35*$C$35,IF(C22="一本喰い",1*$K$35*$C$35,IF(C22="二本喰い",2*$K$35*$C$35,IF(C22="三本喰い",3*$K$35*$C$35,IF(C22="▼で選択",0,""))))))))</f>
        <v>0</v>
      </c>
      <c r="E22" s="112" t="s">
        <v>13</v>
      </c>
      <c r="F22" s="91">
        <f>IF(E22=0,0,IF(E22="1人焼鳥",-3*$K$35*$C$35,IF(E22="2人焼鳥",-2*$K$35*$C$35,IF(E22="3人焼鳥",-1*$K$35*$C$35,IF(E22="一本喰い",1*$K$35*$C$35,IF(E22="二本喰い",2*$K$35*$C$35,IF(E22="三本喰い",3*$K$35*$C$35,IF(E22="▼で選択",0,""))))))))</f>
        <v>0</v>
      </c>
      <c r="G22" s="112" t="s">
        <v>13</v>
      </c>
      <c r="H22" s="91">
        <f>IF(G22=0,0,IF(G22="1人焼鳥",-3*$K$35*$C$35,IF(G22="2人焼鳥",-2*$K$35*$C$35,IF(G22="3人焼鳥",-1*$K$35*$C$35,IF(G22="一本喰い",1*$K$35*$C$35,IF(G22="二本喰い",2*$K$35*$C$35,IF(G22="三本喰い",3*$K$35*$C$35,IF(G22="▼で選択",0,""))))))))</f>
        <v>0</v>
      </c>
      <c r="I22" s="112" t="s">
        <v>13</v>
      </c>
      <c r="J22" s="92">
        <f>IF(I22=0,0,IF(I22="1人焼鳥",-3*$K$35*$C$35,IF(I22="2人焼鳥",-2*$K$35*$C$35,IF(I22="3人焼鳥",-1*$K$35*$C$35,IF(I22="一本喰い",1*$K$35*$C$35,IF(I22="二本喰い",2*$K$35*$C$35,IF(I22="三本喰い",3*$K$35*$C$35,IF(I22="▼で選択",0,""))))))))</f>
        <v>0</v>
      </c>
      <c r="K22" s="88">
        <f t="shared" si="15"/>
        <v>0</v>
      </c>
    </row>
    <row r="23" spans="1:11" ht="30" customHeight="1" thickTop="1" x14ac:dyDescent="0.2">
      <c r="A23" s="188">
        <v>6</v>
      </c>
      <c r="B23" s="93" t="s">
        <v>0</v>
      </c>
      <c r="C23" s="94"/>
      <c r="D23" s="82">
        <f>$C$35*C23</f>
        <v>0</v>
      </c>
      <c r="E23" s="94"/>
      <c r="F23" s="82">
        <f>$C$35*E23</f>
        <v>0</v>
      </c>
      <c r="G23" s="94"/>
      <c r="H23" s="82">
        <f>$C$35*G23</f>
        <v>0</v>
      </c>
      <c r="I23" s="94"/>
      <c r="J23" s="82">
        <f>$C$35*I23</f>
        <v>0</v>
      </c>
      <c r="K23" s="95">
        <f>IF(ISERROR(C23+E23+G23+I23)*(-1),"",(C23+E23+G23+I23)*(-1))</f>
        <v>0</v>
      </c>
    </row>
    <row r="24" spans="1:11" ht="30" customHeight="1" x14ac:dyDescent="0.2">
      <c r="A24" s="189"/>
      <c r="B24" s="96" t="s">
        <v>20</v>
      </c>
      <c r="C24" s="97" t="s">
        <v>11</v>
      </c>
      <c r="D24" s="86">
        <f>IF(C24=0,0*$C$35*$E$35,IF(C24="〇〇",2*$C$35*$E$35,IF(C24="〇",1*$C$35*$E$35,IF(C24="●",-1*$C$35*$E$35,IF(C24="●●",-2*$C$35*$E$35,IF(C24="▼で選択",0,""))))))</f>
        <v>0</v>
      </c>
      <c r="E24" s="97" t="s">
        <v>11</v>
      </c>
      <c r="F24" s="86">
        <f>IF(E24=0,0*$C$35*$E$35,IF(E24="〇〇",2*$C$35*$E$35,IF(E24="〇",1*$C$35*$E$35,IF(E24="●",-1*$C$35*$E$35,IF(E24="●●",-2*$C$35*$E$35,IF(E24="▼で選択",0,""))))))</f>
        <v>0</v>
      </c>
      <c r="G24" s="97" t="s">
        <v>11</v>
      </c>
      <c r="H24" s="86">
        <f>IF(G24=0,0*$C$35*$E$35,IF(G24="〇〇",2*$C$35*$E$35,IF(G24="〇",1*$C$35*$E$35,IF(G24="●",-1*$C$35*$E$35,IF(G24="●●",-2*$C$35*$E$35,IF(G24="▼で選択",0,""))))))</f>
        <v>0</v>
      </c>
      <c r="I24" s="97" t="s">
        <v>11</v>
      </c>
      <c r="J24" s="87">
        <f>IF(I24=0,0*$C$35*$E$35,IF(I24="〇〇",2*$C$35*$E$35,IF(I24="〇",1*$C$35*$E$35,IF(I24="●",-1*$C$35*$E$35,IF(I24="●●",-2*$C$35*$E$35,IF(I24="▼で選択",0,""))))))</f>
        <v>0</v>
      </c>
      <c r="K24" s="88">
        <f t="shared" ref="K24:K26" si="18">IF(ISERROR(D24+F24+H24+J24),"",(D24+F24+H24+J24))</f>
        <v>0</v>
      </c>
    </row>
    <row r="25" spans="1:11" ht="30" customHeight="1" x14ac:dyDescent="0.2">
      <c r="A25" s="189"/>
      <c r="B25" s="96" t="s">
        <v>3</v>
      </c>
      <c r="C25" s="97" t="s">
        <v>11</v>
      </c>
      <c r="D25" s="86">
        <f>IF(C25=0,0,IF(C25="箱×１",-1*$I$35*$C$35,IF(C25="箱×２",-2*$I$35*$C$35,IF(C25="箱×３",-3*$I$35*$C$35,IF(C25="箱",-1*$I$35*$C$35,IF(C25="1人飛ばし",1*$I$35*$C$35,IF(C25="2人飛ばし",2*$I$35*$C$35,IF(C25="3人飛ばし",3*$I$35*$C$35,IF(C25="▼で選択",0,"")))))))))</f>
        <v>0</v>
      </c>
      <c r="E25" s="97" t="s">
        <v>11</v>
      </c>
      <c r="F25" s="86">
        <f t="shared" ref="F25" si="19">IF(E25=0,0,IF(E25="箱×１",-1*$I$35*$C$35,IF(E25="箱×２",-2*$I$35*$C$35,IF(E25="箱×３",-3*$I$35*$C$35,IF(E25="箱",-1*$I$35*$C$35,IF(E25="1人飛ばし",1*$I$35*$C$35,IF(E25="2人飛ばし",2*$I$35*$C$35,IF(E25="3人飛ばし",3*$I$35*$C$35,IF(E25="▼で選択",0,"")))))))))</f>
        <v>0</v>
      </c>
      <c r="G25" s="97" t="s">
        <v>11</v>
      </c>
      <c r="H25" s="86">
        <f t="shared" ref="H25" si="20">IF(G25=0,0,IF(G25="箱×１",-1*$I$35*$C$35,IF(G25="箱×２",-2*$I$35*$C$35,IF(G25="箱×３",-3*$I$35*$C$35,IF(G25="箱",-1*$I$35*$C$35,IF(G25="1人飛ばし",1*$I$35*$C$35,IF(G25="2人飛ばし",2*$I$35*$C$35,IF(G25="3人飛ばし",3*$I$35*$C$35,IF(G25="▼で選択",0,"")))))))))</f>
        <v>0</v>
      </c>
      <c r="I25" s="49" t="s">
        <v>11</v>
      </c>
      <c r="J25" s="86">
        <f>IF(I25=0,0,IF(I25="箱×１",-1*$I$35*$C$35,IF(I25="箱×２",-2*$I$35*$C$35,IF(I25="箱×３",-3*$I$35*$C$35,IF(I25="箱",-1*$I$35*$C$35,IF(I25="1人飛ばし",1*$I$35*$C$35,IF(I25="2人飛ばし",2*$I$35*$C$35,IF(I25="3人飛ばし",3*$I$35*$C$35,IF(I25="▼で選択",0,"")))))))))</f>
        <v>0</v>
      </c>
      <c r="K25" s="88">
        <f t="shared" si="18"/>
        <v>0</v>
      </c>
    </row>
    <row r="26" spans="1:11" ht="30" customHeight="1" thickBot="1" x14ac:dyDescent="0.25">
      <c r="A26" s="197"/>
      <c r="B26" s="113" t="s">
        <v>6</v>
      </c>
      <c r="C26" s="99" t="s">
        <v>11</v>
      </c>
      <c r="D26" s="91">
        <f>IF(C26=0,0,IF(C26="1人焼鳥",-3*$K$35*$C$35,IF(C26="2人焼鳥",-2*$K$35*$C$35,IF(C26="3人焼鳥",-1*$K$35*$C$35,IF(C26="一本喰い",1*$K$35*$C$35,IF(C26="二本喰い",2*$K$35*$C$35,IF(C26="三本喰い",3*$K$35*$C$35,IF(C26="▼で選択",0,""))))))))</f>
        <v>0</v>
      </c>
      <c r="E26" s="99" t="s">
        <v>11</v>
      </c>
      <c r="F26" s="91">
        <f>IF(E26=0,0,IF(E26="1人焼鳥",-3*$K$35*$C$35,IF(E26="2人焼鳥",-2*$K$35*$C$35,IF(E26="3人焼鳥",-1*$K$35*$C$35,IF(E26="一本喰い",1*$K$35*$C$35,IF(E26="二本喰い",2*$K$35*$C$35,IF(E26="三本喰い",3*$K$35*$C$35,IF(E26="▼で選択",0,""))))))))</f>
        <v>0</v>
      </c>
      <c r="G26" s="99" t="s">
        <v>11</v>
      </c>
      <c r="H26" s="91">
        <f>IF(G26=0,0,IF(G26="1人焼鳥",-3*$K$35*$C$35,IF(G26="2人焼鳥",-2*$K$35*$C$35,IF(G26="3人焼鳥",-1*$K$35*$C$35,IF(G26="一本喰い",1*$K$35*$C$35,IF(G26="二本喰い",2*$K$35*$C$35,IF(G26="三本喰い",3*$K$35*$C$35,IF(G26="▼で選択",0,""))))))))</f>
        <v>0</v>
      </c>
      <c r="I26" s="99" t="s">
        <v>11</v>
      </c>
      <c r="J26" s="92">
        <f>IF(I26=0,0,IF(I26="1人焼鳥",-3*$K$35*$C$35,IF(I26="2人焼鳥",-2*$K$35*$C$35,IF(I26="3人焼鳥",-1*$K$35*$C$35,IF(I26="一本喰い",1*$K$35*$C$35,IF(I26="二本喰い",2*$K$35*$C$35,IF(I26="三本喰い",3*$K$35*$C$35,IF(I26="▼で選択",0,""))))))))</f>
        <v>0</v>
      </c>
      <c r="K26" s="100">
        <f t="shared" si="18"/>
        <v>0</v>
      </c>
    </row>
    <row r="27" spans="1:11" ht="30" customHeight="1" thickTop="1" x14ac:dyDescent="0.2">
      <c r="A27" s="173" t="s">
        <v>21</v>
      </c>
      <c r="B27" s="173"/>
      <c r="C27" s="114">
        <f>C3+C7+C11+C15+C19+C23</f>
        <v>0</v>
      </c>
      <c r="D27" s="115"/>
      <c r="E27" s="116">
        <f>E3+E7+E11+E15+E19+E23</f>
        <v>0</v>
      </c>
      <c r="F27" s="87"/>
      <c r="G27" s="116">
        <f>G3+G7+G11+G15+G19+G23</f>
        <v>0</v>
      </c>
      <c r="H27" s="87"/>
      <c r="I27" s="116">
        <f>I3+I7+I11+I15+I19+I23</f>
        <v>0</v>
      </c>
      <c r="J27" s="87"/>
      <c r="K27" s="88">
        <f>C27+E27+G27+I27</f>
        <v>0</v>
      </c>
    </row>
    <row r="28" spans="1:11" ht="30" customHeight="1" x14ac:dyDescent="0.2">
      <c r="A28" s="171" t="s">
        <v>8</v>
      </c>
      <c r="B28" s="172"/>
      <c r="C28" s="117">
        <v>0</v>
      </c>
      <c r="D28" s="118">
        <f>C28*$G$35</f>
        <v>0</v>
      </c>
      <c r="E28" s="117">
        <v>0</v>
      </c>
      <c r="F28" s="119">
        <f>E28*$G$35</f>
        <v>0</v>
      </c>
      <c r="G28" s="117">
        <v>0</v>
      </c>
      <c r="H28" s="119">
        <f>G28*$G$35</f>
        <v>0</v>
      </c>
      <c r="I28" s="117">
        <v>0</v>
      </c>
      <c r="J28" s="119">
        <f>I28*$G$35</f>
        <v>0</v>
      </c>
      <c r="K28" s="120">
        <f>IF(ISERROR(C28+E28+G28+I28)*(-1),"",(C28+E28+G28+I28)*(-1))</f>
        <v>0</v>
      </c>
    </row>
    <row r="29" spans="1:11" ht="30" customHeight="1" x14ac:dyDescent="0.2">
      <c r="A29" s="175" t="s">
        <v>9</v>
      </c>
      <c r="B29" s="176"/>
      <c r="C29" s="121">
        <v>0</v>
      </c>
      <c r="D29" s="115">
        <f>C29*$G$35</f>
        <v>0</v>
      </c>
      <c r="E29" s="121">
        <v>0</v>
      </c>
      <c r="F29" s="87">
        <f>E29*$G$35</f>
        <v>0</v>
      </c>
      <c r="G29" s="121">
        <v>0</v>
      </c>
      <c r="H29" s="87">
        <f>G29*$G$35</f>
        <v>0</v>
      </c>
      <c r="I29" s="121">
        <v>0</v>
      </c>
      <c r="J29" s="87">
        <f>I29*$G$35</f>
        <v>0</v>
      </c>
      <c r="K29" s="88">
        <f t="shared" ref="K29:K30" si="21">IF(ISERROR(C29+E29+G29+I29)*(-1),"",(C29+E29+G29+I29)*(-1))</f>
        <v>0</v>
      </c>
    </row>
    <row r="30" spans="1:11" ht="30" customHeight="1" x14ac:dyDescent="0.2">
      <c r="A30" s="171" t="s">
        <v>10</v>
      </c>
      <c r="B30" s="172"/>
      <c r="C30" s="117">
        <v>0</v>
      </c>
      <c r="D30" s="118">
        <f>C30*$G$35</f>
        <v>0</v>
      </c>
      <c r="E30" s="117">
        <v>0</v>
      </c>
      <c r="F30" s="119">
        <f>E30*$G$35</f>
        <v>0</v>
      </c>
      <c r="G30" s="117">
        <v>0</v>
      </c>
      <c r="H30" s="119">
        <f>G30*$G$35</f>
        <v>0</v>
      </c>
      <c r="I30" s="117">
        <v>0</v>
      </c>
      <c r="J30" s="119">
        <f>I30*$G$35</f>
        <v>0</v>
      </c>
      <c r="K30" s="88">
        <f t="shared" si="21"/>
        <v>0</v>
      </c>
    </row>
    <row r="31" spans="1:11" ht="51" customHeight="1" thickBot="1" x14ac:dyDescent="0.25">
      <c r="A31" s="168" t="s">
        <v>23</v>
      </c>
      <c r="B31" s="168"/>
      <c r="C31" s="122">
        <f>SUM(C28:C30)</f>
        <v>0</v>
      </c>
      <c r="D31" s="123"/>
      <c r="E31" s="124">
        <f>SUM(E28:E30)</f>
        <v>0</v>
      </c>
      <c r="F31" s="125"/>
      <c r="G31" s="124">
        <f>SUM(G28:G30)</f>
        <v>0</v>
      </c>
      <c r="H31" s="125"/>
      <c r="I31" s="124">
        <f>SUM(I28:I30)</f>
        <v>0</v>
      </c>
      <c r="J31" s="125"/>
      <c r="K31" s="88">
        <f>IF(ISERROR(C31+E31+G31+I31)*(-1),"",(C31+E31+G31+I31)*(-1))</f>
        <v>0</v>
      </c>
    </row>
    <row r="32" spans="1:11" ht="51" customHeight="1" thickBot="1" x14ac:dyDescent="0.25">
      <c r="A32" s="169" t="s">
        <v>27</v>
      </c>
      <c r="B32" s="170"/>
      <c r="C32" s="126">
        <f>D32</f>
        <v>0</v>
      </c>
      <c r="D32" s="127">
        <f>SUM(D3:D30)</f>
        <v>0</v>
      </c>
      <c r="E32" s="126">
        <f>F32</f>
        <v>0</v>
      </c>
      <c r="F32" s="127">
        <f>SUM(F3:F30)</f>
        <v>0</v>
      </c>
      <c r="G32" s="126">
        <f>H32</f>
        <v>0</v>
      </c>
      <c r="H32" s="127">
        <f>SUM(H3:H30)</f>
        <v>0</v>
      </c>
      <c r="I32" s="128">
        <f>J32</f>
        <v>0</v>
      </c>
      <c r="J32" s="129">
        <f>SUM(J3:J30)</f>
        <v>0</v>
      </c>
      <c r="K32" s="130">
        <f>C32+E32+G32+I32</f>
        <v>0</v>
      </c>
    </row>
    <row r="33" spans="1:11" ht="21.6" customHeight="1" thickBot="1" x14ac:dyDescent="0.25">
      <c r="A33" s="131"/>
      <c r="B33" s="131"/>
      <c r="C33" s="198"/>
      <c r="D33" s="198"/>
      <c r="E33" s="198"/>
      <c r="F33" s="198"/>
      <c r="G33" s="198"/>
      <c r="H33" s="198"/>
      <c r="I33" s="198"/>
      <c r="J33" s="198"/>
      <c r="K33" s="199"/>
    </row>
    <row r="34" spans="1:11" ht="76.2" customHeight="1" thickBot="1" x14ac:dyDescent="0.25">
      <c r="A34" s="179" t="s">
        <v>1</v>
      </c>
      <c r="B34" s="180"/>
      <c r="C34" s="177" t="s">
        <v>14</v>
      </c>
      <c r="D34" s="184"/>
      <c r="E34" s="177" t="s">
        <v>15</v>
      </c>
      <c r="F34" s="184"/>
      <c r="G34" s="177" t="s">
        <v>16</v>
      </c>
      <c r="H34" s="178"/>
      <c r="I34" s="166" t="s">
        <v>17</v>
      </c>
      <c r="J34" s="167"/>
      <c r="K34" s="132" t="s">
        <v>22</v>
      </c>
    </row>
    <row r="35" spans="1:11" ht="26.25" customHeight="1" thickBot="1" x14ac:dyDescent="0.25">
      <c r="A35" s="181"/>
      <c r="B35" s="182"/>
      <c r="C35" s="133">
        <v>50</v>
      </c>
      <c r="D35" s="134"/>
      <c r="E35" s="133">
        <v>5</v>
      </c>
      <c r="F35" s="134"/>
      <c r="G35" s="133">
        <v>50</v>
      </c>
      <c r="H35" s="135"/>
      <c r="I35" s="133">
        <v>10</v>
      </c>
      <c r="J35" s="136"/>
      <c r="K35" s="137">
        <v>0</v>
      </c>
    </row>
    <row r="36" spans="1:11" ht="4.95" customHeight="1" x14ac:dyDescent="0.2"/>
  </sheetData>
  <sheetProtection algorithmName="SHA-512" hashValue="UW0Nh2QT6A47ycr05nrxqg2dEWq+tmIQQfd7G6ZkiQ77AiWoLZ+fe5jTtUlv0VTFlNxKWFlaNJcCzP+ktyG/ew==" saltValue="aJqzhCeyWQXe0xYtx/BeOw==" spinCount="100000" sheet="1" objects="1" scenarios="1"/>
  <mergeCells count="20">
    <mergeCell ref="A27:B27"/>
    <mergeCell ref="A1:G1"/>
    <mergeCell ref="A29:B29"/>
    <mergeCell ref="G34:H34"/>
    <mergeCell ref="A34:B35"/>
    <mergeCell ref="A2:B2"/>
    <mergeCell ref="E34:F34"/>
    <mergeCell ref="C34:D34"/>
    <mergeCell ref="A3:A6"/>
    <mergeCell ref="A7:A10"/>
    <mergeCell ref="A11:A14"/>
    <mergeCell ref="A15:A18"/>
    <mergeCell ref="A19:A22"/>
    <mergeCell ref="A23:A26"/>
    <mergeCell ref="C33:K33"/>
    <mergeCell ref="I34:J34"/>
    <mergeCell ref="A31:B31"/>
    <mergeCell ref="A32:B32"/>
    <mergeCell ref="A28:B28"/>
    <mergeCell ref="A30:B30"/>
  </mergeCells>
  <phoneticPr fontId="1"/>
  <conditionalFormatting sqref="K3:K32">
    <cfRule type="containsText" dxfId="16" priority="1" operator="containsText" text="▼で選択">
      <formula>NOT(ISERROR(SEARCH("▼で選択",K3)))</formula>
    </cfRule>
    <cfRule type="cellIs" dxfId="15" priority="12" operator="notBetween">
      <formula>0</formula>
      <formula>0</formula>
    </cfRule>
  </conditionalFormatting>
  <conditionalFormatting sqref="C4:D4 F4 H4 C8:D8 C12:D12 C16:D16 C20:D20 C24:D24 F8 F12 F16 F20 F24 H8 H12 H16 H20 H24">
    <cfRule type="containsText" dxfId="14" priority="10" operator="containsText" text="トップ！">
      <formula>NOT(ISERROR(SEARCH("トップ！",C4)))</formula>
    </cfRule>
  </conditionalFormatting>
  <conditionalFormatting sqref="B7:B9">
    <cfRule type="containsText" dxfId="13" priority="9" operator="containsText" text="トップ！">
      <formula>NOT(ISERROR(SEARCH("トップ！",B7)))</formula>
    </cfRule>
  </conditionalFormatting>
  <conditionalFormatting sqref="I4 G4 E4 I8 I12 I16 I20 I24">
    <cfRule type="containsText" dxfId="12" priority="3" operator="containsText" text="トップ！">
      <formula>NOT(ISERROR(SEARCH("トップ！",E4)))</formula>
    </cfRule>
  </conditionalFormatting>
  <conditionalFormatting sqref="G8 G12 G16 G20 G24 E8 E12 E16 E20 E24">
    <cfRule type="containsText" dxfId="11" priority="2" operator="containsText" text="トップ！">
      <formula>NOT(ISERROR(SEARCH("トップ！",E8)))</formula>
    </cfRule>
  </conditionalFormatting>
  <conditionalFormatting sqref="C32:J32">
    <cfRule type="cellIs" dxfId="10" priority="7" operator="lessThan">
      <formula>-1</formula>
    </cfRule>
    <cfRule type="cellIs" dxfId="9" priority="8" operator="greaterThan">
      <formula>1</formula>
    </cfRule>
  </conditionalFormatting>
  <dataValidations count="8">
    <dataValidation type="list" allowBlank="1" showInputMessage="1" sqref="G35 C35">
      <formula1>"30,50,100,0"</formula1>
    </dataValidation>
    <dataValidation type="list" allowBlank="1" showInputMessage="1" sqref="F35">
      <formula1>"5,10"</formula1>
    </dataValidation>
    <dataValidation type="list" allowBlank="1" showInputMessage="1" sqref="I35">
      <formula1>"5,10,20,0"</formula1>
    </dataValidation>
    <dataValidation type="list" allowBlank="1" showInputMessage="1" sqref="K35">
      <formula1>"1,2,3,4,5,0"</formula1>
    </dataValidation>
    <dataValidation type="list" allowBlank="1" showInputMessage="1" sqref="E35">
      <formula1>"5,10,0"</formula1>
    </dataValidation>
    <dataValidation type="list" allowBlank="1" showInputMessage="1" sqref="C4 E4 G4 I4 C8 C12 C16 C20 C24 E8 E12 E16 E20 E24 G8 G12 G16 G20 G24 I8 I12 I16 I20 I24">
      <formula1>"〇〇,〇,●,●●,▼で選択"</formula1>
    </dataValidation>
    <dataValidation type="list" allowBlank="1" showInputMessage="1" sqref="C6 E6 G6 I6 C10 C14 C18 C22 E26 E10 E14 E18 E22 G26 G10 G14 G18 G22 I26 I10 I14 I18 I22 C26">
      <formula1>"1人焼鳥,2人焼鳥,3人焼鳥,一本喰い,二本喰い,三本喰い,▼で選択"</formula1>
    </dataValidation>
    <dataValidation type="list" allowBlank="1" showInputMessage="1" sqref="C5 I5 E5 G5 C9 I9 E9 G9 C13 I13 E13 G13 C17 I17 E17 G17 C21 I21 E21 G21 C25 I25 E25 G25">
      <formula1>"箱×１,箱×２,箱×３,1人飛ばし,2人飛ばし,3人飛ばし,▼で選択"</formula1>
    </dataValidation>
  </dataValidations>
  <printOptions horizontalCentered="1"/>
  <pageMargins left="0" right="0" top="0" bottom="0" header="0.31496062992125984" footer="0.31496062992125984"/>
  <pageSetup paperSize="9" orientation="portrait" r:id="rId1"/>
  <rowBreaks count="1" manualBreakCount="1">
    <brk id="18" max="16383" man="1"/>
  </rowBreaks>
  <ignoredErrors>
    <ignoredError sqref="H32 F3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showRowColHeaders="0" zoomScale="130" zoomScaleNormal="130" zoomScaleSheetLayoutView="115" workbookViewId="0">
      <pane ySplit="2" topLeftCell="A3" activePane="bottomLeft" state="frozen"/>
      <selection activeCell="A2" sqref="A2:B2"/>
      <selection pane="bottomLeft" activeCell="A2" sqref="A2:B2"/>
    </sheetView>
  </sheetViews>
  <sheetFormatPr defaultColWidth="0" defaultRowHeight="14.4" zeroHeight="1" x14ac:dyDescent="0.2"/>
  <cols>
    <col min="1" max="1" width="3.88671875" style="1" customWidth="1"/>
    <col min="2" max="2" width="10" style="1" customWidth="1"/>
    <col min="3" max="3" width="14.5546875" style="2" customWidth="1"/>
    <col min="4" max="4" width="14.5546875" style="68" hidden="1" customWidth="1"/>
    <col min="5" max="5" width="14.5546875" style="2" customWidth="1"/>
    <col min="6" max="6" width="14.5546875" style="68" hidden="1" customWidth="1"/>
    <col min="7" max="7" width="14.5546875" style="2" customWidth="1"/>
    <col min="8" max="8" width="14.5546875" style="68" hidden="1" customWidth="1"/>
    <col min="9" max="9" width="14.5546875" style="2" customWidth="1"/>
    <col min="10" max="10" width="14.5546875" style="72" hidden="1" customWidth="1"/>
    <col min="11" max="11" width="17.33203125" style="4" customWidth="1"/>
    <col min="12" max="12" width="0.88671875" style="1" customWidth="1"/>
    <col min="13" max="16384" width="6.77734375" style="1" hidden="1"/>
  </cols>
  <sheetData>
    <row r="1" spans="1:11" ht="29.4" customHeight="1" thickBot="1" x14ac:dyDescent="0.25">
      <c r="A1" s="216" t="s">
        <v>2</v>
      </c>
      <c r="B1" s="216"/>
      <c r="C1" s="58" t="str">
        <f>'1～6'!C2:D2</f>
        <v>いち</v>
      </c>
      <c r="D1" s="61"/>
      <c r="E1" s="58" t="str">
        <f>'1～6'!E2:F2</f>
        <v>に</v>
      </c>
      <c r="F1" s="61"/>
      <c r="G1" s="58" t="str">
        <f>'1～6'!G2:H2</f>
        <v>さん</v>
      </c>
      <c r="H1" s="61"/>
      <c r="I1" s="58" t="str">
        <f>'1～6'!I2:J2</f>
        <v>し</v>
      </c>
      <c r="J1" s="61"/>
      <c r="K1" s="57" t="s">
        <v>5</v>
      </c>
    </row>
    <row r="2" spans="1:11" ht="29.4" customHeight="1" thickTop="1" thickBot="1" x14ac:dyDescent="0.25">
      <c r="A2" s="206" t="s">
        <v>41</v>
      </c>
      <c r="B2" s="207"/>
      <c r="C2" s="9">
        <f>D2</f>
        <v>0</v>
      </c>
      <c r="D2" s="9">
        <f>'1～6'!D32</f>
        <v>0</v>
      </c>
      <c r="E2" s="9">
        <f>F2</f>
        <v>0</v>
      </c>
      <c r="F2" s="9">
        <f>'1～6'!F32</f>
        <v>0</v>
      </c>
      <c r="G2" s="9">
        <f>H2</f>
        <v>0</v>
      </c>
      <c r="H2" s="9">
        <f>'1～6'!H32</f>
        <v>0</v>
      </c>
      <c r="I2" s="9">
        <f>J2</f>
        <v>0</v>
      </c>
      <c r="J2" s="69">
        <f>'1～6'!J32</f>
        <v>0</v>
      </c>
      <c r="K2" s="8">
        <f>C2+E2+G2+I2</f>
        <v>0</v>
      </c>
    </row>
    <row r="3" spans="1:11" ht="30" customHeight="1" thickTop="1" x14ac:dyDescent="0.2">
      <c r="A3" s="217">
        <v>7</v>
      </c>
      <c r="B3" s="27" t="s">
        <v>0</v>
      </c>
      <c r="C3" s="11"/>
      <c r="D3" s="62">
        <f>'1～6'!$C$35*C3</f>
        <v>0</v>
      </c>
      <c r="E3" s="11"/>
      <c r="F3" s="62">
        <f>'1～6'!$C$35*E3</f>
        <v>0</v>
      </c>
      <c r="G3" s="11"/>
      <c r="H3" s="62">
        <f>'1～6'!$C$35*G3</f>
        <v>0</v>
      </c>
      <c r="I3" s="11"/>
      <c r="J3" s="62">
        <f>'1～6'!$C$35*I3</f>
        <v>0</v>
      </c>
      <c r="K3" s="12">
        <f>IF(ISERROR(C3+E3+G3+I3)*(-1),"",(C3+E3+G3+I3)*(-1))</f>
        <v>0</v>
      </c>
    </row>
    <row r="4" spans="1:11" ht="30" customHeight="1" x14ac:dyDescent="0.2">
      <c r="A4" s="218"/>
      <c r="B4" s="28" t="s">
        <v>7</v>
      </c>
      <c r="C4" s="51" t="s">
        <v>11</v>
      </c>
      <c r="D4" s="63">
        <f>IF(C4=0,0,IF(C4="〇〇",2*'1～6'!$C$35*'1～6'!$E$35,IF(C4="〇",1*'1～6'!$C$35*'1～6'!$E$35,IF(C4="●",-1*'1～6'!$C$35*'1～6'!$E$35,IF(C4="●●",-2*'1～6'!$C$35*'1～6'!$E$35,IF(C4="▼で選択",0,""))))))</f>
        <v>0</v>
      </c>
      <c r="E4" s="51" t="s">
        <v>11</v>
      </c>
      <c r="F4" s="63">
        <f>IF(E4=0,0,IF(E4="〇〇",2*'1～6'!$C$35*'1～6'!$E$35,IF(E4="〇",1*'1～6'!$C$35*'1～6'!$E$35,IF(E4="●",-1*'1～6'!$C$35*'1～6'!$E$35,IF(E4="●●",-2*'1～6'!$C$35*'1～6'!$E$35,IF(E4="▼で選択",0,""))))))</f>
        <v>0</v>
      </c>
      <c r="G4" s="51" t="s">
        <v>11</v>
      </c>
      <c r="H4" s="63">
        <f>IF(G4=0,0,IF(G4="〇〇",2*'1～6'!$C$35*'1～6'!$E$35,IF(G4="〇",1*'1～6'!$C$35*'1～6'!$E$35,IF(G4="●",-1*'1～6'!$C$35*'1～6'!$E$35,IF(G4="●●",-2*'1～6'!$C$35*'1～6'!$E$35,IF(G4="▼で選択",0,""))))))</f>
        <v>0</v>
      </c>
      <c r="I4" s="51" t="s">
        <v>11</v>
      </c>
      <c r="J4" s="70">
        <f>IF(I4=0,0,IF(I4="〇〇",2*'1～6'!$C$35*'1～6'!$E$35,IF(I4="〇",1*'1～6'!$C$35*'1～6'!$E$35,IF(I4="●",-1*'1～6'!$C$35*'1～6'!$E$35,IF(I4="●●",-2*'1～6'!$C$35*'1～6'!$E$35,IF(I4="▼で選択",0,""))))))</f>
        <v>0</v>
      </c>
      <c r="K4" s="13">
        <f>IF(ISERROR(D4+F4+H4+J4),"",(D4+F4+H4+J4))</f>
        <v>0</v>
      </c>
    </row>
    <row r="5" spans="1:11" ht="30" customHeight="1" x14ac:dyDescent="0.2">
      <c r="A5" s="218"/>
      <c r="B5" s="28" t="s">
        <v>3</v>
      </c>
      <c r="C5" s="139" t="s">
        <v>11</v>
      </c>
      <c r="D5" s="63">
        <f>IF(C5=0,0,IF(C5="箱×１",-1*'1～6'!$C$35*'1～6'!$I$35,IF(C5="箱×２",-2*'1～6'!$C$35*'1～6'!$I$35,IF(C5="箱×３",-3*'1～6'!$C$35*'1～6'!$I$35,IF(C5="箱",-1*'1～6'!$C$35*'1～6'!$I$35,IF(C5="1人飛ばし",1*'1～6'!$C$35*'1～6'!$I$35,IF(C5="2人飛ばし",2*'1～6'!$C$35*'1～6'!$I$35,IF(C5="3人飛ばし",3*'1～6'!$C$35*'1～6'!$I$35,IF(C5="▼で選択",0,"")))))))))</f>
        <v>0</v>
      </c>
      <c r="E5" s="139" t="s">
        <v>11</v>
      </c>
      <c r="F5" s="63">
        <f>IF(E5=0,0,IF(E5="箱×１",-1*'1～6'!$C$35*'1～6'!$I$35,IF(E5="箱×２",-2*'1～6'!$C$35*'1～6'!$I$35,IF(E5="箱×３",-3*'1～6'!$C$35*'1～6'!$I$35,IF(E5="箱",-1*'1～6'!$C$35*'1～6'!$I$35,IF(E5="1人飛ばし",1*'1～6'!$C$35*'1～6'!$I$35,IF(E5="2人飛ばし",2*'1～6'!$C$35*'1～6'!$I$35,IF(E5="3人飛ばし",3*'1～6'!$C$35*'1～6'!$I$35,IF(E5="▼で選択",0,"")))))))))</f>
        <v>0</v>
      </c>
      <c r="G5" s="139" t="s">
        <v>11</v>
      </c>
      <c r="H5" s="63">
        <f>IF(G5=0,0,IF(G5="箱×１",-1*'1～6'!$C$35*'1～6'!$I$35,IF(G5="箱×２",-2*'1～6'!$C$35*'1～6'!$I$35,IF(G5="箱×３",-3*'1～6'!$C$35*'1～6'!$I$35,IF(G5="箱",-1*'1～6'!$C$35*'1～6'!$I$35,IF(G5="1人飛ばし",1*'1～6'!$C$35*'1～6'!$I$35,IF(G5="2人飛ばし",2*'1～6'!$C$35*'1～6'!$I$35,IF(G5="3人飛ばし",3*'1～6'!$C$35*'1～6'!$I$35,IF(G5="▼で選択",0,"")))))))))</f>
        <v>0</v>
      </c>
      <c r="I5" s="139" t="s">
        <v>11</v>
      </c>
      <c r="J5" s="63">
        <f>IF(I5=0,0,IF(I5="箱×１",-1*'1～6'!$C$35*'1～6'!$I$35,IF(I5="箱×２",-2*'1～6'!$C$35*'1～6'!$I$35,IF(I5="箱×３",-3*'1～6'!$C$35*'1～6'!$I$35,IF(I5="箱",-1*'1～6'!$C$35*'1～6'!$I$35,IF(I5="1人飛ばし",1*'1～6'!$C$35*'1～6'!$I$35,IF(I5="2人飛ばし",2*'1～6'!$C$35*'1～6'!$I$35,IF(I5="3人飛ばし",3*'1～6'!$C$35*'1～6'!$I$35,IF(I5="▼で選択",0,"")))))))))</f>
        <v>0</v>
      </c>
      <c r="K5" s="13">
        <f>IF(ISERROR(D5+F5+H5+J5),"",(D5+F5+H5+J5))</f>
        <v>0</v>
      </c>
    </row>
    <row r="6" spans="1:11" ht="30" customHeight="1" thickBot="1" x14ac:dyDescent="0.25">
      <c r="A6" s="219"/>
      <c r="B6" s="29" t="s">
        <v>6</v>
      </c>
      <c r="C6" s="52" t="s">
        <v>11</v>
      </c>
      <c r="D6" s="64">
        <f>IF(C6=0,0,IF(C6="1人焼鳥",-3*$K$35*$C$35,IF(C6="2人焼鳥",-2*$K$35*$C$35,IF(C6="3人焼鳥",-1*$K$35*$C$35,IF(C6="一本喰い",1*$K$35*$C$35,IF(C6="二本喰い",2*$K$35*$C$35,IF(C6="三本喰い",3*$K$35*$C$35,IF(C6="▼で選択",0,""))))))))</f>
        <v>0</v>
      </c>
      <c r="E6" s="52" t="s">
        <v>11</v>
      </c>
      <c r="F6" s="64">
        <f>IF(E6=0,0,IF(E6="1人焼鳥",-3*'1～6'!$C$35*'1～6'!$K$35,IF(E6="2人焼鳥",-2*'1～6'!$C$35*'1～6'!$K$35,IF(E6="3人焼鳥",-1*'1～6'!$C$35*'1～6'!$K$35,IF(E6="一本喰い",1*'1～6'!$C$35*'1～6'!$K$35,IF(E6="二本喰い",2*'1～6'!$C$35*'1～6'!$K$35,IF(E6="三本喰い",3*'1～6'!$C$35*'1～6'!$K$35,IF(E6="▼で選択",0,""))))))))</f>
        <v>0</v>
      </c>
      <c r="G6" s="52" t="s">
        <v>11</v>
      </c>
      <c r="H6" s="64">
        <f>IF(G6=0,0,IF(G6="1人焼鳥",-3*'1～6'!$C$35*'1～6'!$K$35,IF(G6="2人焼鳥",-2*'1～6'!$C$35*'1～6'!$K$35,IF(G6="3人焼鳥",-1*'1～6'!$C$35*'1～6'!$K$35,IF(G6="一本喰い",1*'1～6'!$C$35*'1～6'!$K$35,IF(G6="二本喰い",2*'1～6'!$C$35*'1～6'!$K$35,IF(G6="三本喰い",3*'1～6'!$C$35*'1～6'!$K$35,IF(G6="▼で選択",0,""))))))))</f>
        <v>0</v>
      </c>
      <c r="I6" s="52" t="s">
        <v>11</v>
      </c>
      <c r="J6" s="71">
        <f>IF(I6=0,0,IF(I6="1人焼鳥",-3*'1～6'!$C$35*'1～6'!$K$35,IF(I6="2人焼鳥",-2*'1～6'!$C$35*'1～6'!$K$35,IF(I6="3人焼鳥",-1*'1～6'!$C$35*'1～6'!$K$35,IF(I6="一本喰い",1*'1～6'!$C$35*'1～6'!$K$35,IF(I6="二本喰い",2*'1～6'!$C$35*'1～6'!$K$35,IF(I6="三本喰い",3*'1～6'!$C$35*'1～6'!$K$35,IF(I6="▼で選択",0,""))))))))</f>
        <v>0</v>
      </c>
      <c r="K6" s="13">
        <f>IF(ISERROR(D6+F6+H6+J6),"",(D6+F6+H6+J6))</f>
        <v>0</v>
      </c>
    </row>
    <row r="7" spans="1:11" ht="30" customHeight="1" thickTop="1" x14ac:dyDescent="0.2">
      <c r="A7" s="211">
        <v>8</v>
      </c>
      <c r="B7" s="30" t="s">
        <v>0</v>
      </c>
      <c r="C7" s="14"/>
      <c r="D7" s="62">
        <f>'1～6'!$C$35*C7</f>
        <v>0</v>
      </c>
      <c r="E7" s="14"/>
      <c r="F7" s="62">
        <f>'1～6'!$C$35*E7</f>
        <v>0</v>
      </c>
      <c r="G7" s="14"/>
      <c r="H7" s="62">
        <f>'1～6'!$C$35*G7</f>
        <v>0</v>
      </c>
      <c r="I7" s="14"/>
      <c r="J7" s="62">
        <f>'1～6'!$C$35*I7</f>
        <v>0</v>
      </c>
      <c r="K7" s="15">
        <f t="shared" ref="K7" si="0">IF(ISERROR(C7+E7+G7+I7)*(-1),"",(C7+E7+G7+I7)*(-1))</f>
        <v>0</v>
      </c>
    </row>
    <row r="8" spans="1:11" ht="30" customHeight="1" x14ac:dyDescent="0.2">
      <c r="A8" s="212"/>
      <c r="B8" s="31" t="s">
        <v>7</v>
      </c>
      <c r="C8" s="49" t="s">
        <v>11</v>
      </c>
      <c r="D8" s="63">
        <f>IF(C8=0,0,IF(C8="〇〇",2*'1～6'!$C$35*'1～6'!$E$35,IF(C8="〇",1*'1～6'!$C$35*'1～6'!$E$35,IF(C8="●",-1*'1～6'!$C$35*'1～6'!$E$35,IF(C8="●●",-2*'1～6'!$C$35*'1～6'!$E$35,IF(C8="▼で選択",0,""))))))</f>
        <v>0</v>
      </c>
      <c r="E8" s="49" t="s">
        <v>11</v>
      </c>
      <c r="F8" s="63">
        <f>IF(E8=0,0,IF(E8="〇〇",2*'1～6'!$C$35*'1～6'!$E$35,IF(E8="〇",1*'1～6'!$C$35*'1～6'!$E$35,IF(E8="●",-1*'1～6'!$C$35*'1～6'!$E$35,IF(E8="●●",-2*'1～6'!$C$35*'1～6'!$E$35,IF(E8="▼で選択",0,""))))))</f>
        <v>0</v>
      </c>
      <c r="G8" s="49" t="s">
        <v>11</v>
      </c>
      <c r="H8" s="63">
        <f>IF(G8=0,0,IF(G8="〇〇",2*'1～6'!$C$35*'1～6'!$E$35,IF(G8="〇",1*'1～6'!$C$35*'1～6'!$E$35,IF(G8="●",-1*'1～6'!$C$35*'1～6'!$E$35,IF(G8="●●",-2*'1～6'!$C$35*'1～6'!$E$35,IF(G8="▼で選択",0,""))))))</f>
        <v>0</v>
      </c>
      <c r="I8" s="49" t="s">
        <v>11</v>
      </c>
      <c r="J8" s="70">
        <f>IF(I8=0,0,IF(I8="〇〇",2*'1～6'!$C$35*'1～6'!$E$35,IF(I8="〇",1*'1～6'!$C$35*'1～6'!$E$35,IF(I8="●",-1*'1～6'!$C$35*'1～6'!$E$35,IF(I8="●●",-2*'1～6'!$C$35*'1～6'!$E$35,IF(I8="▼で選択",0,""))))))</f>
        <v>0</v>
      </c>
      <c r="K8" s="13">
        <f t="shared" ref="K8:K9" si="1">IF(ISERROR(D8+F8+H8+J8),"",(D8+F8+H8+J8))</f>
        <v>0</v>
      </c>
    </row>
    <row r="9" spans="1:11" ht="30" customHeight="1" x14ac:dyDescent="0.2">
      <c r="A9" s="212"/>
      <c r="B9" s="31" t="s">
        <v>3</v>
      </c>
      <c r="C9" s="97" t="s">
        <v>11</v>
      </c>
      <c r="D9" s="63">
        <f>IF(C9=0,0,IF(C9="箱×１",-1*'1～6'!$C$35*'1～6'!$I$35,IF(C9="箱×２",-2*'1～6'!$C$35*'1～6'!$I$35,IF(C9="箱×３",-3*'1～6'!$C$35*'1～6'!$I$35,IF(C9="箱",-1*'1～6'!$C$35*'1～6'!$I$35,IF(C9="1人飛ばし",1*'1～6'!$C$35*'1～6'!$I$35,IF(C9="2人飛ばし",2*'1～6'!$C$35*'1～6'!$I$35,IF(C9="3人飛ばし",3*'1～6'!$C$35*'1～6'!$I$35,IF(C9="▼で選択",0,"")))))))))</f>
        <v>0</v>
      </c>
      <c r="E9" s="97" t="s">
        <v>11</v>
      </c>
      <c r="F9" s="63">
        <f>IF(E9=0,0,IF(E9="箱×１",-1*'1～6'!$C$35*'1～6'!$I$35,IF(E9="箱×２",-2*'1～6'!$C$35*'1～6'!$I$35,IF(E9="箱×３",-3*'1～6'!$C$35*'1～6'!$I$35,IF(E9="箱",-1*'1～6'!$C$35*'1～6'!$I$35,IF(E9="1人飛ばし",1*'1～6'!$C$35*'1～6'!$I$35,IF(E9="2人飛ばし",2*'1～6'!$C$35*'1～6'!$I$35,IF(E9="3人飛ばし",3*'1～6'!$C$35*'1～6'!$I$35,IF(E9="▼で選択",0,"")))))))))</f>
        <v>0</v>
      </c>
      <c r="G9" s="97" t="s">
        <v>11</v>
      </c>
      <c r="H9" s="63">
        <f>IF(G9=0,0,IF(G9="箱×１",-1*'1～6'!$C$35*'1～6'!$I$35,IF(G9="箱×２",-2*'1～6'!$C$35*'1～6'!$I$35,IF(G9="箱×３",-3*'1～6'!$C$35*'1～6'!$I$35,IF(G9="箱",-1*'1～6'!$C$35*'1～6'!$I$35,IF(G9="1人飛ばし",1*'1～6'!$C$35*'1～6'!$I$35,IF(G9="2人飛ばし",2*'1～6'!$C$35*'1～6'!$I$35,IF(G9="3人飛ばし",3*'1～6'!$C$35*'1～6'!$I$35,IF(G9="▼で選択",0,"")))))))))</f>
        <v>0</v>
      </c>
      <c r="I9" s="97" t="s">
        <v>11</v>
      </c>
      <c r="J9" s="63">
        <f>IF(I9=0,0,IF(I9="箱×１",-1*'1～6'!$C$35*'1～6'!$I$35,IF(I9="箱×２",-2*'1～6'!$C$35*'1～6'!$I$35,IF(I9="箱×３",-3*'1～6'!$C$35*'1～6'!$I$35,IF(I9="箱",-1*'1～6'!$C$35*'1～6'!$I$35,IF(I9="1人飛ばし",1*'1～6'!$C$35*'1～6'!$I$35,IF(I9="2人飛ばし",2*'1～6'!$C$35*'1～6'!$I$35,IF(I9="3人飛ばし",3*'1～6'!$C$35*'1～6'!$I$35,IF(I9="▼で選択",0,"")))))))))</f>
        <v>0</v>
      </c>
      <c r="K9" s="13">
        <f t="shared" si="1"/>
        <v>0</v>
      </c>
    </row>
    <row r="10" spans="1:11" ht="30" customHeight="1" thickBot="1" x14ac:dyDescent="0.25">
      <c r="A10" s="220"/>
      <c r="B10" s="32" t="s">
        <v>6</v>
      </c>
      <c r="C10" s="50" t="s">
        <v>11</v>
      </c>
      <c r="D10" s="64">
        <f>IF(C10=0,0,IF(C10="1人焼鳥",-3*'1～6'!$C$35*'1～6'!$K$35,IF(C10="2人焼鳥",-2*'1～6'!$C$35*'1～6'!$K$35,IF(C10="3人焼鳥",-1*'1～6'!$C$35*'1～6'!$K$35,IF(C10="一本喰い",1*'1～6'!$C$35*'1～6'!$K$35,IF(C10="二本喰い",2*'1～6'!$C$35*'1～6'!$K$35,IF(C10="三本喰い",3*'1～6'!$C$35*'1～6'!$K$35,IF(C10="▼で選択",0,""))))))))</f>
        <v>0</v>
      </c>
      <c r="E10" s="50" t="s">
        <v>11</v>
      </c>
      <c r="F10" s="64">
        <f>IF(E10=0,0,IF(E10="1人焼鳥",-3*'1～6'!$C$35*'1～6'!$K$35,IF(E10="2人焼鳥",-2*'1～6'!$C$35*'1～6'!$K$35,IF(E10="3人焼鳥",-1*'1～6'!$C$35*'1～6'!$K$35,IF(E10="一本喰い",1*'1～6'!$C$35*'1～6'!$K$35,IF(E10="二本喰い",2*'1～6'!$C$35*'1～6'!$K$35,IF(E10="三本喰い",3*'1～6'!$C$35*'1～6'!$K$35,IF(E10="▼で選択",0,""))))))))</f>
        <v>0</v>
      </c>
      <c r="G10" s="50" t="s">
        <v>11</v>
      </c>
      <c r="H10" s="64">
        <f>IF(G10=0,0,IF(G10="1人焼鳥",-3*'1～6'!$C$35*'1～6'!$K$35,IF(G10="2人焼鳥",-2*'1～6'!$C$35*'1～6'!$K$35,IF(G10="3人焼鳥",-1*'1～6'!$C$35*'1～6'!$K$35,IF(G10="一本喰い",1*'1～6'!$C$35*'1～6'!$K$35,IF(G10="二本喰い",2*'1～6'!$C$35*'1～6'!$K$35,IF(G10="三本喰い",3*'1～6'!$C$35*'1～6'!$K$35,IF(G10="▼で選択",0,""))))))))</f>
        <v>0</v>
      </c>
      <c r="I10" s="50" t="s">
        <v>11</v>
      </c>
      <c r="J10" s="71">
        <f>IF(I10=0,0,IF(I10="1人焼鳥",-3*'1～6'!$C$35*'1～6'!$K$35,IF(I10="2人焼鳥",-2*'1～6'!$C$35*'1～6'!$K$35,IF(I10="3人焼鳥",-1*'1～6'!$C$35*'1～6'!$K$35,IF(I10="一本喰い",1*'1～6'!$C$35*'1～6'!$K$35,IF(I10="二本喰い",2*'1～6'!$C$35*'1～6'!$K$35,IF(I10="三本喰い",3*'1～6'!$C$35*'1～6'!$K$35,IF(I10="▼で選択",0,""))))))))</f>
        <v>0</v>
      </c>
      <c r="K10" s="16">
        <f>IF(ISERROR(D10+F10+H10+J10),"",(D10+F10+H10+J10))</f>
        <v>0</v>
      </c>
    </row>
    <row r="11" spans="1:11" ht="30" customHeight="1" thickTop="1" x14ac:dyDescent="0.2">
      <c r="A11" s="221">
        <v>9</v>
      </c>
      <c r="B11" s="33" t="s">
        <v>0</v>
      </c>
      <c r="C11" s="17"/>
      <c r="D11" s="62">
        <f>'1～6'!$C$35*C11</f>
        <v>0</v>
      </c>
      <c r="E11" s="17"/>
      <c r="F11" s="62">
        <f>'1～6'!$C$35*E11</f>
        <v>0</v>
      </c>
      <c r="G11" s="17"/>
      <c r="H11" s="62">
        <f>'1～6'!$C$35*G11</f>
        <v>0</v>
      </c>
      <c r="I11" s="17"/>
      <c r="J11" s="62">
        <f>'1～6'!$C$35*I11</f>
        <v>0</v>
      </c>
      <c r="K11" s="12">
        <f t="shared" ref="K11" si="2">IF(ISERROR(C11+E11+G11+I11)*(-1),"",(C11+E11+G11+I11)*(-1))</f>
        <v>0</v>
      </c>
    </row>
    <row r="12" spans="1:11" ht="30" customHeight="1" x14ac:dyDescent="0.2">
      <c r="A12" s="222"/>
      <c r="B12" s="34" t="s">
        <v>7</v>
      </c>
      <c r="C12" s="53" t="s">
        <v>11</v>
      </c>
      <c r="D12" s="63">
        <f>IF(C12=0,0,IF(C12="〇〇",2*'1～6'!$C$35*'1～6'!$E$35,IF(C12="〇",1*'1～6'!$C$35*'1～6'!$E$35,IF(C12="●",-1*'1～6'!$C$35*'1～6'!$E$35,IF(C12="●●",-2*'1～6'!$C$35*'1～6'!$E$35,IF(C12="▼で選択",0,""))))))</f>
        <v>0</v>
      </c>
      <c r="E12" s="53" t="s">
        <v>11</v>
      </c>
      <c r="F12" s="63">
        <f>IF(E12=0,0,IF(E12="〇〇",2*'1～6'!$C$35*'1～6'!$E$35,IF(E12="〇",1*'1～6'!$C$35*'1～6'!$E$35,IF(E12="●",-1*'1～6'!$C$35*'1～6'!$E$35,IF(E12="●●",-2*'1～6'!$C$35*'1～6'!$E$35,IF(E12="▼で選択",0,""))))))</f>
        <v>0</v>
      </c>
      <c r="G12" s="53" t="s">
        <v>11</v>
      </c>
      <c r="H12" s="63">
        <f>IF(G12=0,0,IF(G12="〇〇",2*'1～6'!$C$35*'1～6'!$E$35,IF(G12="〇",1*'1～6'!$C$35*'1～6'!$E$35,IF(G12="●",-1*'1～6'!$C$35*'1～6'!$E$35,IF(G12="●●",-2*'1～6'!$C$35*'1～6'!$E$35,IF(G12="▼で選択",0,""))))))</f>
        <v>0</v>
      </c>
      <c r="I12" s="53" t="s">
        <v>11</v>
      </c>
      <c r="J12" s="70">
        <f>IF(I12=0,0,IF(I12="〇〇",2*'1～6'!$C$35*'1～6'!$E$35,IF(I12="〇",1*'1～6'!$C$35*'1～6'!$E$35,IF(I12="●",-1*'1～6'!$C$35*'1～6'!$E$35,IF(I12="●●",-2*'1～6'!$C$35*'1～6'!$E$35,IF(I12="▼で選択",0,""))))))</f>
        <v>0</v>
      </c>
      <c r="K12" s="13">
        <f t="shared" ref="K12:K13" si="3">IF(ISERROR(D12+F12+H12+J12),"",(D12+F12+H12+J12))</f>
        <v>0</v>
      </c>
    </row>
    <row r="13" spans="1:11" ht="30" customHeight="1" x14ac:dyDescent="0.2">
      <c r="A13" s="222"/>
      <c r="B13" s="34" t="s">
        <v>3</v>
      </c>
      <c r="C13" s="143" t="s">
        <v>11</v>
      </c>
      <c r="D13" s="63">
        <f>IF(C13=0,0,IF(C13="箱×１",-1*'1～6'!$C$35*'1～6'!$I$35,IF(C13="箱×２",-2*'1～6'!$C$35*'1～6'!$I$35,IF(C13="箱×３",-3*'1～6'!$C$35*'1～6'!$I$35,IF(C13="箱",-1*'1～6'!$C$35*'1～6'!$I$35,IF(C13="1人飛ばし",1*'1～6'!$C$35*'1～6'!$I$35,IF(C13="2人飛ばし",2*'1～6'!$C$35*'1～6'!$I$35,IF(C13="3人飛ばし",3*'1～6'!$C$35*'1～6'!$I$35,IF(C13="▼で選択",0,"")))))))))</f>
        <v>0</v>
      </c>
      <c r="E13" s="143" t="s">
        <v>11</v>
      </c>
      <c r="F13" s="63">
        <f>IF(E13=0,0,IF(E13="箱×１",-1*'1～6'!$C$35*'1～6'!$I$35,IF(E13="箱×２",-2*'1～6'!$C$35*'1～6'!$I$35,IF(E13="箱×３",-3*'1～6'!$C$35*'1～6'!$I$35,IF(E13="箱",-1*'1～6'!$C$35*'1～6'!$I$35,IF(E13="1人飛ばし",1*'1～6'!$C$35*'1～6'!$I$35,IF(E13="2人飛ばし",2*'1～6'!$C$35*'1～6'!$I$35,IF(E13="3人飛ばし",3*'1～6'!$C$35*'1～6'!$I$35,IF(E13="▼で選択",0,"")))))))))</f>
        <v>0</v>
      </c>
      <c r="G13" s="143" t="s">
        <v>11</v>
      </c>
      <c r="H13" s="63">
        <f>IF(G13=0,0,IF(G13="箱×１",-1*'1～6'!$C$35*'1～6'!$I$35,IF(G13="箱×２",-2*'1～6'!$C$35*'1～6'!$I$35,IF(G13="箱×３",-3*'1～6'!$C$35*'1～6'!$I$35,IF(G13="箱",-1*'1～6'!$C$35*'1～6'!$I$35,IF(G13="1人飛ばし",1*'1～6'!$C$35*'1～6'!$I$35,IF(G13="2人飛ばし",2*'1～6'!$C$35*'1～6'!$I$35,IF(G13="3人飛ばし",3*'1～6'!$C$35*'1～6'!$I$35,IF(G13="▼で選択",0,"")))))))))</f>
        <v>0</v>
      </c>
      <c r="I13" s="143" t="s">
        <v>11</v>
      </c>
      <c r="J13" s="63">
        <f>IF(I13=0,0,IF(I13="箱×１",-1*'1～6'!$C$35*'1～6'!$I$35,IF(I13="箱×２",-2*'1～6'!$C$35*'1～6'!$I$35,IF(I13="箱×３",-3*'1～6'!$C$35*'1～6'!$I$35,IF(I13="箱",-1*'1～6'!$C$35*'1～6'!$I$35,IF(I13="1人飛ばし",1*'1～6'!$C$35*'1～6'!$I$35,IF(I13="2人飛ばし",2*'1～6'!$C$35*'1～6'!$I$35,IF(I13="3人飛ばし",3*'1～6'!$C$35*'1～6'!$I$35,IF(I13="▼で選択",0,"")))))))))</f>
        <v>0</v>
      </c>
      <c r="K13" s="13">
        <f t="shared" si="3"/>
        <v>0</v>
      </c>
    </row>
    <row r="14" spans="1:11" ht="30" customHeight="1" thickBot="1" x14ac:dyDescent="0.25">
      <c r="A14" s="223"/>
      <c r="B14" s="6" t="s">
        <v>6</v>
      </c>
      <c r="C14" s="54" t="s">
        <v>11</v>
      </c>
      <c r="D14" s="64">
        <f>IF(C14=0,0,IF(C14="1人焼鳥",-3*'1～6'!$C$35*'1～6'!$K$35,IF(C14="2人焼鳥",-2*'1～6'!$C$35*'1～6'!$K$35,IF(C14="3人焼鳥",-1*'1～6'!$C$35*'1～6'!$K$35,IF(C14="一本喰い",1*'1～6'!$C$35*'1～6'!$K$35,IF(C14="二本喰い",2*'1～6'!$C$35*'1～6'!$K$35,IF(C14="三本喰い",3*'1～6'!$C$35*'1～6'!$K$35,IF(C14="▼で選択",0,""))))))))</f>
        <v>0</v>
      </c>
      <c r="E14" s="54" t="s">
        <v>11</v>
      </c>
      <c r="F14" s="64">
        <f>IF(E14=0,0,IF(E14="1人焼鳥",-3*'1～6'!$C$35*'1～6'!$K$35,IF(E14="2人焼鳥",-2*'1～6'!$C$35*'1～6'!$K$35,IF(E14="3人焼鳥",-1*'1～6'!$C$35*'1～6'!$K$35,IF(E14="一本喰い",1*'1～6'!$C$35*'1～6'!$K$35,IF(E14="二本喰い",2*'1～6'!$C$35*'1～6'!$K$35,IF(E14="三本喰い",3*'1～6'!$C$35*'1～6'!$K$35,IF(E14="▼で選択",0,""))))))))</f>
        <v>0</v>
      </c>
      <c r="G14" s="54" t="s">
        <v>11</v>
      </c>
      <c r="H14" s="64">
        <f>IF(G14=0,0,IF(G14="1人焼鳥",-3*'1～6'!$C$35*'1～6'!$K$35,IF(G14="2人焼鳥",-2*'1～6'!$C$35*'1～6'!$K$35,IF(G14="3人焼鳥",-1*'1～6'!$C$35*'1～6'!$K$35,IF(G14="一本喰い",1*'1～6'!$C$35*'1～6'!$K$35,IF(G14="二本喰い",2*'1～6'!$C$35*'1～6'!$K$35,IF(G14="三本喰い",3*'1～6'!$C$35*'1～6'!$K$35,IF(G14="▼で選択",0,""))))))))</f>
        <v>0</v>
      </c>
      <c r="I14" s="54" t="s">
        <v>11</v>
      </c>
      <c r="J14" s="71">
        <f>IF(I14=0,0,IF(I14="1人焼鳥",-3*'1～6'!$C$35*'1～6'!$K$35,IF(I14="2人焼鳥",-2*'1～6'!$C$35*'1～6'!$K$35,IF(I14="3人焼鳥",-1*'1～6'!$C$35*'1～6'!$K$35,IF(I14="一本喰い",1*'1～6'!$C$35*'1～6'!$K$35,IF(I14="二本喰い",2*'1～6'!$C$35*'1～6'!$K$35,IF(I14="三本喰い",3*'1～6'!$C$35*'1～6'!$K$35,IF(I14="▼で選択",0,""))))))))</f>
        <v>0</v>
      </c>
      <c r="K14" s="13">
        <f>IF(ISERROR(D14+F14+H14+J14),"",(D14+F14+H14+J14))</f>
        <v>0</v>
      </c>
    </row>
    <row r="15" spans="1:11" ht="30" customHeight="1" thickTop="1" x14ac:dyDescent="0.2">
      <c r="A15" s="211">
        <v>10</v>
      </c>
      <c r="B15" s="30" t="s">
        <v>0</v>
      </c>
      <c r="C15" s="14"/>
      <c r="D15" s="62">
        <f>'1～6'!$C$35*C15</f>
        <v>0</v>
      </c>
      <c r="E15" s="14"/>
      <c r="F15" s="62">
        <f>'1～6'!$C$35*E15</f>
        <v>0</v>
      </c>
      <c r="G15" s="14"/>
      <c r="H15" s="62">
        <f>'1～6'!$C$35*G15</f>
        <v>0</v>
      </c>
      <c r="I15" s="14"/>
      <c r="J15" s="62">
        <f>'1～6'!$C$35*I15</f>
        <v>0</v>
      </c>
      <c r="K15" s="15">
        <f t="shared" ref="K15" si="4">IF(ISERROR(C15+E15+G15+I15)*(-1),"",(C15+E15+G15+I15)*(-1))</f>
        <v>0</v>
      </c>
    </row>
    <row r="16" spans="1:11" ht="30" customHeight="1" x14ac:dyDescent="0.2">
      <c r="A16" s="212"/>
      <c r="B16" s="31" t="s">
        <v>7</v>
      </c>
      <c r="C16" s="49" t="s">
        <v>11</v>
      </c>
      <c r="D16" s="63">
        <f>IF(C16=0,0,IF(C16="〇〇",2*'1～6'!$C$35*'1～6'!$E$35,IF(C16="〇",1*'1～6'!$C$35*'1～6'!$E$35,IF(C16="●",-1*'1～6'!$C$35*'1～6'!$E$35,IF(C16="●●",-2*'1～6'!$C$35*'1～6'!$E$35,IF(C16="▼で選択",0,""))))))</f>
        <v>0</v>
      </c>
      <c r="E16" s="49" t="s">
        <v>11</v>
      </c>
      <c r="F16" s="63">
        <f>IF(E16=0,0,IF(E16="〇〇",2*'1～6'!$C$35*'1～6'!$E$35,IF(E16="〇",1*'1～6'!$C$35*'1～6'!$E$35,IF(E16="●",-1*'1～6'!$C$35*'1～6'!$E$35,IF(E16="●●",-2*'1～6'!$C$35*'1～6'!$E$35,IF(E16="▼で選択",0,""))))))</f>
        <v>0</v>
      </c>
      <c r="G16" s="49" t="s">
        <v>11</v>
      </c>
      <c r="H16" s="63">
        <f>IF(G16=0,0,IF(G16="〇〇",2*'1～6'!$C$35*'1～6'!$E$35,IF(G16="〇",1*'1～6'!$C$35*'1～6'!$E$35,IF(G16="●",-1*'1～6'!$C$35*'1～6'!$E$35,IF(G16="●●",-2*'1～6'!$C$35*'1～6'!$E$35,IF(G16="▼で選択",0,""))))))</f>
        <v>0</v>
      </c>
      <c r="I16" s="49" t="s">
        <v>11</v>
      </c>
      <c r="J16" s="70">
        <f>IF(I16=0,0,IF(I16="〇〇",2*'1～6'!$C$35*'1～6'!$E$35,IF(I16="〇",1*'1～6'!$C$35*'1～6'!$E$35,IF(I16="●",-1*'1～6'!$C$35*'1～6'!$E$35,IF(I16="●●",-2*'1～6'!$C$35*'1～6'!$E$35,IF(I16="▼で選択",0,""))))))</f>
        <v>0</v>
      </c>
      <c r="K16" s="13">
        <f t="shared" ref="K16:K17" si="5">IF(ISERROR(D16+F16+H16+J16),"",(D16+F16+H16+J16))</f>
        <v>0</v>
      </c>
    </row>
    <row r="17" spans="1:11" ht="30" customHeight="1" x14ac:dyDescent="0.2">
      <c r="A17" s="212"/>
      <c r="B17" s="31" t="s">
        <v>3</v>
      </c>
      <c r="C17" s="97" t="s">
        <v>11</v>
      </c>
      <c r="D17" s="63">
        <f>IF(C17=0,0,IF(C17="箱×１",-1*'1～6'!$C$35*'1～6'!$I$35,IF(C17="箱×２",-2*'1～6'!$C$35*'1～6'!$I$35,IF(C17="箱×３",-3*'1～6'!$C$35*'1～6'!$I$35,IF(C17="箱",-1*'1～6'!$C$35*'1～6'!$I$35,IF(C17="1人飛ばし",1*'1～6'!$C$35*'1～6'!$I$35,IF(C17="2人飛ばし",2*'1～6'!$C$35*'1～6'!$I$35,IF(C17="3人飛ばし",3*'1～6'!$C$35*'1～6'!$I$35,IF(C17="▼で選択",0,"")))))))))</f>
        <v>0</v>
      </c>
      <c r="E17" s="97" t="s">
        <v>11</v>
      </c>
      <c r="F17" s="63">
        <f>IF(E17=0,0,IF(E17="箱×１",-1*'1～6'!$C$35*'1～6'!$I$35,IF(E17="箱×２",-2*'1～6'!$C$35*'1～6'!$I$35,IF(E17="箱×３",-3*'1～6'!$C$35*'1～6'!$I$35,IF(E17="箱",-1*'1～6'!$C$35*'1～6'!$I$35,IF(E17="1人飛ばし",1*'1～6'!$C$35*'1～6'!$I$35,IF(E17="2人飛ばし",2*'1～6'!$C$35*'1～6'!$I$35,IF(E17="3人飛ばし",3*'1～6'!$C$35*'1～6'!$I$35,IF(E17="▼で選択",0,"")))))))))</f>
        <v>0</v>
      </c>
      <c r="G17" s="97" t="s">
        <v>11</v>
      </c>
      <c r="H17" s="63">
        <f>IF(G17=0,0,IF(G17="箱×１",-1*'1～6'!$C$35*'1～6'!$I$35,IF(G17="箱×２",-2*'1～6'!$C$35*'1～6'!$I$35,IF(G17="箱×３",-3*'1～6'!$C$35*'1～6'!$I$35,IF(G17="箱",-1*'1～6'!$C$35*'1～6'!$I$35,IF(G17="1人飛ばし",1*'1～6'!$C$35*'1～6'!$I$35,IF(G17="2人飛ばし",2*'1～6'!$C$35*'1～6'!$I$35,IF(G17="3人飛ばし",3*'1～6'!$C$35*'1～6'!$I$35,IF(G17="▼で選択",0,"")))))))))</f>
        <v>0</v>
      </c>
      <c r="I17" s="97" t="s">
        <v>11</v>
      </c>
      <c r="J17" s="63">
        <f>IF(I17=0,0,IF(I17="箱×１",-1*'1～6'!$C$35*'1～6'!$I$35,IF(I17="箱×２",-2*'1～6'!$C$35*'1～6'!$I$35,IF(I17="箱×３",-3*'1～6'!$C$35*'1～6'!$I$35,IF(I17="箱",-1*'1～6'!$C$35*'1～6'!$I$35,IF(I17="1人飛ばし",1*'1～6'!$C$35*'1～6'!$I$35,IF(I17="2人飛ばし",2*'1～6'!$C$35*'1～6'!$I$35,IF(I17="3人飛ばし",3*'1～6'!$C$35*'1～6'!$I$35,IF(I17="▼で選択",0,"")))))))))</f>
        <v>0</v>
      </c>
      <c r="K17" s="13">
        <f t="shared" si="5"/>
        <v>0</v>
      </c>
    </row>
    <row r="18" spans="1:11" ht="30" customHeight="1" thickBot="1" x14ac:dyDescent="0.25">
      <c r="A18" s="220"/>
      <c r="B18" s="32" t="s">
        <v>6</v>
      </c>
      <c r="C18" s="50" t="s">
        <v>11</v>
      </c>
      <c r="D18" s="64">
        <f>IF(C18=0,0,IF(C18="1人焼鳥",-3*'1～6'!$C$35*'1～6'!$K$35,IF(C18="2人焼鳥",-2*'1～6'!$C$35*'1～6'!$K$35,IF(C18="3人焼鳥",-1*'1～6'!$C$35*'1～6'!$K$35,IF(C18="一本喰い",1*'1～6'!$C$35*'1～6'!$K$35,IF(C18="二本喰い",2*'1～6'!$C$35*'1～6'!$K$35,IF(C18="三本喰い",3*'1～6'!$C$35*'1～6'!$K$35,IF(C18="▼で選択",0,""))))))))</f>
        <v>0</v>
      </c>
      <c r="E18" s="50" t="s">
        <v>11</v>
      </c>
      <c r="F18" s="64">
        <f>IF(E18=0,0,IF(E18="1人焼鳥",-3*'1～6'!$C$35*'1～6'!$K$35,IF(E18="2人焼鳥",-2*'1～6'!$C$35*'1～6'!$K$35,IF(E18="3人焼鳥",-1*'1～6'!$C$35*'1～6'!$K$35,IF(E18="一本喰い",1*'1～6'!$C$35*'1～6'!$K$35,IF(E18="二本喰い",2*'1～6'!$C$35*'1～6'!$K$35,IF(E18="三本喰い",3*'1～6'!$C$35*'1～6'!$K$35,IF(E18="▼で選択",0,""))))))))</f>
        <v>0</v>
      </c>
      <c r="G18" s="50" t="s">
        <v>11</v>
      </c>
      <c r="H18" s="64">
        <f>IF(G18=0,0,IF(G18="1人焼鳥",-3*'1～6'!$C$35*'1～6'!$K$35,IF(G18="2人焼鳥",-2*'1～6'!$C$35*'1～6'!$K$35,IF(G18="3人焼鳥",-1*'1～6'!$C$35*'1～6'!$K$35,IF(G18="一本喰い",1*'1～6'!$C$35*'1～6'!$K$35,IF(G18="二本喰い",2*'1～6'!$C$35*'1～6'!$K$35,IF(G18="三本喰い",3*'1～6'!$C$35*'1～6'!$K$35,IF(G18="▼で選択",0,""))))))))</f>
        <v>0</v>
      </c>
      <c r="I18" s="50" t="s">
        <v>11</v>
      </c>
      <c r="J18" s="71">
        <f>IF(I18=0,0,IF(I18="1人焼鳥",-3*'1～6'!$C$35*'1～6'!$K$35,IF(I18="2人焼鳥",-2*'1～6'!$C$35*'1～6'!$K$35,IF(I18="3人焼鳥",-1*'1～6'!$C$35*'1～6'!$K$35,IF(I18="一本喰い",1*'1～6'!$C$35*'1～6'!$K$35,IF(I18="二本喰い",2*'1～6'!$C$35*'1～6'!$K$35,IF(I18="三本喰い",3*'1～6'!$C$35*'1～6'!$K$35,IF(I18="▼で選択",0,""))))))))</f>
        <v>0</v>
      </c>
      <c r="K18" s="16">
        <f>IF(ISERROR(D18+F18+H18+J18),"",(D18+F18+H18+J18))</f>
        <v>0</v>
      </c>
    </row>
    <row r="19" spans="1:11" ht="30" customHeight="1" thickTop="1" x14ac:dyDescent="0.2">
      <c r="A19" s="208">
        <v>11</v>
      </c>
      <c r="B19" s="35" t="s">
        <v>0</v>
      </c>
      <c r="C19" s="18"/>
      <c r="D19" s="62">
        <f>'1～6'!$C$35*C19</f>
        <v>0</v>
      </c>
      <c r="E19" s="18"/>
      <c r="F19" s="62">
        <f>'1～6'!$C$35*E19</f>
        <v>0</v>
      </c>
      <c r="G19" s="18"/>
      <c r="H19" s="62">
        <f>'1～6'!$C$35*G19</f>
        <v>0</v>
      </c>
      <c r="I19" s="18"/>
      <c r="J19" s="62">
        <f>'1～6'!$C$35*I19</f>
        <v>0</v>
      </c>
      <c r="K19" s="12">
        <f t="shared" ref="K19" si="6">IF(ISERROR(C19+E19+G19+I19)*(-1),"",(C19+E19+G19+I19)*(-1))</f>
        <v>0</v>
      </c>
    </row>
    <row r="20" spans="1:11" ht="30" customHeight="1" x14ac:dyDescent="0.2">
      <c r="A20" s="209"/>
      <c r="B20" s="36" t="s">
        <v>7</v>
      </c>
      <c r="C20" s="55" t="s">
        <v>11</v>
      </c>
      <c r="D20" s="63">
        <f>IF(C20=0,0,IF(C20="〇〇",2*'1～6'!$C$35*'1～6'!$E$35,IF(C20="〇",1*'1～6'!$C$35*'1～6'!$E$35,IF(C20="●",-1*'1～6'!$C$35*'1～6'!$E$35,IF(C20="●●",-2*'1～6'!$C$35*'1～6'!$E$35,IF(C20="▼で選択",0,""))))))</f>
        <v>0</v>
      </c>
      <c r="E20" s="55" t="s">
        <v>11</v>
      </c>
      <c r="F20" s="63">
        <f>IF(E20=0,0,IF(E20="〇〇",2*'1～6'!$C$35*'1～6'!$E$35,IF(E20="〇",1*'1～6'!$C$35*'1～6'!$E$35,IF(E20="●",-1*'1～6'!$C$35*'1～6'!$E$35,IF(E20="●●",-2*'1～6'!$C$35*'1～6'!$E$35,IF(E20="▼で選択",0,""))))))</f>
        <v>0</v>
      </c>
      <c r="G20" s="55" t="s">
        <v>11</v>
      </c>
      <c r="H20" s="63">
        <f>IF(G20=0,0,IF(G20="〇〇",2*'1～6'!$C$35*'1～6'!$E$35,IF(G20="〇",1*'1～6'!$C$35*'1～6'!$E$35,IF(G20="●",-1*'1～6'!$C$35*'1～6'!$E$35,IF(G20="●●",-2*'1～6'!$C$35*'1～6'!$E$35,IF(G20="▼で選択",0,""))))))</f>
        <v>0</v>
      </c>
      <c r="I20" s="55" t="s">
        <v>11</v>
      </c>
      <c r="J20" s="70">
        <f>IF(I20=0,0,IF(I20="〇〇",2*'1～6'!$C$35*'1～6'!$E$35,IF(I20="〇",1*'1～6'!$C$35*'1～6'!$E$35,IF(I20="●",-1*'1～6'!$C$35*'1～6'!$E$35,IF(I20="●●",-2*'1～6'!$C$35*'1～6'!$E$35,IF(I20="▼で選択",0,""))))))</f>
        <v>0</v>
      </c>
      <c r="K20" s="13">
        <f t="shared" ref="K20:K21" si="7">IF(ISERROR(D20+F20+H20+J20),"",(D20+F20+H20+J20))</f>
        <v>0</v>
      </c>
    </row>
    <row r="21" spans="1:11" ht="30" customHeight="1" x14ac:dyDescent="0.2">
      <c r="A21" s="209"/>
      <c r="B21" s="36" t="s">
        <v>3</v>
      </c>
      <c r="C21" s="142" t="s">
        <v>11</v>
      </c>
      <c r="D21" s="63">
        <f>IF(C21=0,0,IF(C21="箱×１",-1*'1～6'!$C$35*'1～6'!$I$35,IF(C21="箱×２",-2*'1～6'!$C$35*'1～6'!$I$35,IF(C21="箱×３",-3*'1～6'!$C$35*'1～6'!$I$35,IF(C21="箱",-1*'1～6'!$C$35*'1～6'!$I$35,IF(C21="1人飛ばし",1*'1～6'!$C$35*'1～6'!$I$35,IF(C21="2人飛ばし",2*'1～6'!$C$35*'1～6'!$I$35,IF(C21="3人飛ばし",3*'1～6'!$C$35*'1～6'!$I$35,IF(C21="▼で選択",0,"")))))))))</f>
        <v>0</v>
      </c>
      <c r="E21" s="142" t="s">
        <v>11</v>
      </c>
      <c r="F21" s="63">
        <f>IF(E21=0,0,IF(E21="箱×１",-1*'1～6'!$C$35*'1～6'!$I$35,IF(E21="箱×２",-2*'1～6'!$C$35*'1～6'!$I$35,IF(E21="箱×３",-3*'1～6'!$C$35*'1～6'!$I$35,IF(E21="箱",-1*'1～6'!$C$35*'1～6'!$I$35,IF(E21="1人飛ばし",1*'1～6'!$C$35*'1～6'!$I$35,IF(E21="2人飛ばし",2*'1～6'!$C$35*'1～6'!$I$35,IF(E21="3人飛ばし",3*'1～6'!$C$35*'1～6'!$I$35,IF(E21="▼で選択",0,"")))))))))</f>
        <v>0</v>
      </c>
      <c r="G21" s="142" t="s">
        <v>11</v>
      </c>
      <c r="H21" s="63">
        <f>IF(G21=0,0,IF(G21="箱×１",-1*'1～6'!$C$35*'1～6'!$I$35,IF(G21="箱×２",-2*'1～6'!$C$35*'1～6'!$I$35,IF(G21="箱×３",-3*'1～6'!$C$35*'1～6'!$I$35,IF(G21="箱",-1*'1～6'!$C$35*'1～6'!$I$35,IF(G21="1人飛ばし",1*'1～6'!$C$35*'1～6'!$I$35,IF(G21="2人飛ばし",2*'1～6'!$C$35*'1～6'!$I$35,IF(G21="3人飛ばし",3*'1～6'!$C$35*'1～6'!$I$35,IF(G21="▼で選択",0,"")))))))))</f>
        <v>0</v>
      </c>
      <c r="I21" s="142" t="s">
        <v>11</v>
      </c>
      <c r="J21" s="63">
        <f>IF(I21=0,0,IF(I21="箱×１",-1*'1～6'!$C$35*'1～6'!$I$35,IF(I21="箱×２",-2*'1～6'!$C$35*'1～6'!$I$35,IF(I21="箱×３",-3*'1～6'!$C$35*'1～6'!$I$35,IF(I21="箱",-1*'1～6'!$C$35*'1～6'!$I$35,IF(I21="1人飛ばし",1*'1～6'!$C$35*'1～6'!$I$35,IF(I21="2人飛ばし",2*'1～6'!$C$35*'1～6'!$I$35,IF(I21="3人飛ばし",3*'1～6'!$C$35*'1～6'!$I$35,IF(I21="▼で選択",0,"")))))))))</f>
        <v>0</v>
      </c>
      <c r="K21" s="13">
        <f t="shared" si="7"/>
        <v>0</v>
      </c>
    </row>
    <row r="22" spans="1:11" ht="30" customHeight="1" thickBot="1" x14ac:dyDescent="0.25">
      <c r="A22" s="210"/>
      <c r="B22" s="37" t="s">
        <v>6</v>
      </c>
      <c r="C22" s="56" t="s">
        <v>11</v>
      </c>
      <c r="D22" s="64">
        <f>IF(C22=0,0,IF(C22="1人焼鳥",-3*'1～6'!$C$35*'1～6'!$K$35,IF(C22="2人焼鳥",-2*'1～6'!$C$35*'1～6'!$K$35,IF(C22="3人焼鳥",-1*'1～6'!$C$35*'1～6'!$K$35,IF(C22="一本喰い",1*'1～6'!$C$35*'1～6'!$K$35,IF(C22="二本喰い",2*'1～6'!$C$35*'1～6'!$K$35,IF(C22="三本喰い",3*'1～6'!$C$35*'1～6'!$K$35,IF(C22="▼で選択",0,""))))))))</f>
        <v>0</v>
      </c>
      <c r="E22" s="56" t="s">
        <v>11</v>
      </c>
      <c r="F22" s="64">
        <f>IF(E22=0,0,IF(E22="1人焼鳥",-3*'1～6'!$C$35*'1～6'!$K$35,IF(E22="2人焼鳥",-2*'1～6'!$C$35*'1～6'!$K$35,IF(E22="3人焼鳥",-1*'1～6'!$C$35*'1～6'!$K$35,IF(E22="一本喰い",1*'1～6'!$C$35*'1～6'!$K$35,IF(E22="二本喰い",2*'1～6'!$C$35*'1～6'!$K$35,IF(E22="三本喰い",3*'1～6'!$C$35*'1～6'!$K$35,IF(E22="▼で選択",0,""))))))))</f>
        <v>0</v>
      </c>
      <c r="G22" s="56" t="s">
        <v>11</v>
      </c>
      <c r="H22" s="64">
        <f>IF(G22=0,0,IF(G22="1人焼鳥",-3*'1～6'!$C$35*'1～6'!$K$35,IF(G22="2人焼鳥",-2*'1～6'!$C$35*'1～6'!$K$35,IF(G22="3人焼鳥",-1*'1～6'!$C$35*'1～6'!$K$35,IF(G22="一本喰い",1*'1～6'!$C$35*'1～6'!$K$35,IF(G22="二本喰い",2*'1～6'!$C$35*'1～6'!$K$35,IF(G22="三本喰い",3*'1～6'!$C$35*'1～6'!$K$35,IF(G22="▼で選択",0,""))))))))</f>
        <v>0</v>
      </c>
      <c r="I22" s="56" t="s">
        <v>11</v>
      </c>
      <c r="J22" s="71">
        <f>IF(I22=0,0,IF(I22="1人焼鳥",-3*'1～6'!$C$35*'1～6'!$K$35,IF(I22="2人焼鳥",-2*'1～6'!$C$35*'1～6'!$K$35,IF(I22="3人焼鳥",-1*'1～6'!$C$35*'1～6'!$K$35,IF(I22="一本喰い",1*'1～6'!$C$35*'1～6'!$K$35,IF(I22="二本喰い",2*'1～6'!$C$35*'1～6'!$K$35,IF(I22="三本喰い",3*'1～6'!$C$35*'1～6'!$K$35,IF(I22="▼で選択",0,""))))))))</f>
        <v>0</v>
      </c>
      <c r="K22" s="13">
        <f>IF(ISERROR(D22+F22+H22+J22),"",(D22+F22+H22+J22))</f>
        <v>0</v>
      </c>
    </row>
    <row r="23" spans="1:11" ht="30" customHeight="1" thickTop="1" x14ac:dyDescent="0.2">
      <c r="A23" s="211">
        <v>12</v>
      </c>
      <c r="B23" s="30" t="s">
        <v>0</v>
      </c>
      <c r="C23" s="14"/>
      <c r="D23" s="62">
        <f>'1～6'!$C$35*C23</f>
        <v>0</v>
      </c>
      <c r="E23" s="14"/>
      <c r="F23" s="62">
        <f>'1～6'!$C$35*E23</f>
        <v>0</v>
      </c>
      <c r="G23" s="14"/>
      <c r="H23" s="62">
        <f>'1～6'!$C$35*G23</f>
        <v>0</v>
      </c>
      <c r="I23" s="14"/>
      <c r="J23" s="62">
        <f>'1～6'!$C$35*I23</f>
        <v>0</v>
      </c>
      <c r="K23" s="15">
        <f t="shared" ref="K23" si="8">IF(ISERROR(C23+E23+G23+I23)*(-1),"",(C23+E23+G23+I23)*(-1))</f>
        <v>0</v>
      </c>
    </row>
    <row r="24" spans="1:11" ht="30" customHeight="1" x14ac:dyDescent="0.2">
      <c r="A24" s="212"/>
      <c r="B24" s="31" t="s">
        <v>20</v>
      </c>
      <c r="C24" s="49" t="s">
        <v>11</v>
      </c>
      <c r="D24" s="63">
        <f>IF(C24=0,0,IF(C24="〇〇",2*'1～6'!$C$35*'1～6'!$E$35,IF(C24="〇",1*'1～6'!$C$35*'1～6'!$E$35,IF(C24="●",-1*'1～6'!$C$35*'1～6'!$E$35,IF(C24="●●",-2*'1～6'!$C$35*'1～6'!$E$35,IF(C24="▼で選択",0,""))))))</f>
        <v>0</v>
      </c>
      <c r="E24" s="49" t="s">
        <v>11</v>
      </c>
      <c r="F24" s="63">
        <f>IF(E24=0,0,IF(E24="〇〇",2*'1～6'!$C$35*'1～6'!$E$35,IF(E24="〇",1*'1～6'!$C$35*'1～6'!$E$35,IF(E24="●",-1*'1～6'!$C$35*'1～6'!$E$35,IF(E24="●●",-2*'1～6'!$C$35*'1～6'!$E$35,IF(E24="▼で選択",0,""))))))</f>
        <v>0</v>
      </c>
      <c r="G24" s="49" t="s">
        <v>11</v>
      </c>
      <c r="H24" s="63">
        <f>IF(G24=0,0,IF(G24="〇〇",2*'1～6'!$C$35*'1～6'!$E$35,IF(G24="〇",1*'1～6'!$C$35*'1～6'!$E$35,IF(G24="●",-1*'1～6'!$C$35*'1～6'!$E$35,IF(G24="●●",-2*'1～6'!$C$35*'1～6'!$E$35,IF(G24="▼で選択",0,""))))))</f>
        <v>0</v>
      </c>
      <c r="I24" s="49" t="s">
        <v>11</v>
      </c>
      <c r="J24" s="70">
        <f>IF(I24=0,0,IF(I24="〇〇",2*'1～6'!$C$35*'1～6'!$E$35,IF(I24="〇",1*'1～6'!$C$35*'1～6'!$E$35,IF(I24="●",-1*'1～6'!$C$35*'1～6'!$E$35,IF(I24="●●",-2*'1～6'!$C$35*'1～6'!$E$35,IF(I24="▼で選択",0,""))))))</f>
        <v>0</v>
      </c>
      <c r="K24" s="13">
        <f t="shared" ref="K24:K25" si="9">IF(ISERROR(D24+F24+H24+J24),"",(D24+F24+H24+J24))</f>
        <v>0</v>
      </c>
    </row>
    <row r="25" spans="1:11" ht="30" customHeight="1" x14ac:dyDescent="0.2">
      <c r="A25" s="212"/>
      <c r="B25" s="31" t="s">
        <v>3</v>
      </c>
      <c r="C25" s="97" t="s">
        <v>11</v>
      </c>
      <c r="D25" s="63">
        <f>IF(C25=0,0,IF(C25="箱×１",-1*'1～6'!$C$35*'1～6'!$I$35,IF(C25="箱×２",-2*'1～6'!$C$35*'1～6'!$I$35,IF(C25="箱×３",-3*'1～6'!$C$35*'1～6'!$I$35,IF(C25="箱",-1*'1～6'!$C$35*'1～6'!$I$35,IF(C25="1人飛ばし",1*'1～6'!$C$35*'1～6'!$I$35,IF(C25="2人飛ばし",2*'1～6'!$C$35*'1～6'!$I$35,IF(C25="3人飛ばし",3*'1～6'!$C$35*'1～6'!$I$35,IF(C25="▼で選択",0,"")))))))))</f>
        <v>0</v>
      </c>
      <c r="E25" s="97" t="s">
        <v>11</v>
      </c>
      <c r="F25" s="63">
        <f>IF(E25=0,0,IF(E25="箱×１",-1*'1～6'!$C$35*'1～6'!$I$35,IF(E25="箱×２",-2*'1～6'!$C$35*'1～6'!$I$35,IF(E25="箱×３",-3*'1～6'!$C$35*'1～6'!$I$35,IF(E25="箱",-1*'1～6'!$C$35*'1～6'!$I$35,IF(E25="1人飛ばし",1*'1～6'!$C$35*'1～6'!$I$35,IF(E25="2人飛ばし",2*'1～6'!$C$35*'1～6'!$I$35,IF(E25="3人飛ばし",3*'1～6'!$C$35*'1～6'!$I$35,IF(E25="▼で選択",0,"")))))))))</f>
        <v>0</v>
      </c>
      <c r="G25" s="97" t="s">
        <v>11</v>
      </c>
      <c r="H25" s="63">
        <f>IF(G25=0,0,IF(G25="箱×１",-1*'1～6'!$C$35*'1～6'!$I$35,IF(G25="箱×２",-2*'1～6'!$C$35*'1～6'!$I$35,IF(G25="箱×３",-3*'1～6'!$C$35*'1～6'!$I$35,IF(G25="箱",-1*'1～6'!$C$35*'1～6'!$I$35,IF(G25="1人飛ばし",1*'1～6'!$C$35*'1～6'!$I$35,IF(G25="2人飛ばし",2*'1～6'!$C$35*'1～6'!$I$35,IF(G25="3人飛ばし",3*'1～6'!$C$35*'1～6'!$I$35,IF(G25="▼で選択",0,"")))))))))</f>
        <v>0</v>
      </c>
      <c r="I25" s="97" t="s">
        <v>11</v>
      </c>
      <c r="J25" s="63">
        <f>IF(I25=0,0,IF(I25="箱×１",-1*'1～6'!$C$35*'1～6'!$I$35,IF(I25="箱×２",-2*'1～6'!$C$35*'1～6'!$I$35,IF(I25="箱×３",-3*'1～6'!$C$35*'1～6'!$I$35,IF(I25="箱",-1*'1～6'!$C$35*'1～6'!$I$35,IF(I25="1人飛ばし",1*'1～6'!$C$35*'1～6'!$I$35,IF(I25="2人飛ばし",2*'1～6'!$C$35*'1～6'!$I$35,IF(I25="3人飛ばし",3*'1～6'!$C$35*'1～6'!$I$35,IF(I25="▼で選択",0,"")))))))))</f>
        <v>0</v>
      </c>
      <c r="K25" s="13">
        <f t="shared" si="9"/>
        <v>0</v>
      </c>
    </row>
    <row r="26" spans="1:11" ht="30" customHeight="1" thickBot="1" x14ac:dyDescent="0.25">
      <c r="A26" s="213"/>
      <c r="B26" s="38" t="s">
        <v>6</v>
      </c>
      <c r="C26" s="50" t="s">
        <v>11</v>
      </c>
      <c r="D26" s="64">
        <f>IF(C26=0,0,IF(C26="1人焼鳥",-3*'1～6'!$C$35*'1～6'!$K$35,IF(C26="2人焼鳥",-2*'1～6'!$C$35*'1～6'!$K$35,IF(C26="3人焼鳥",-1*'1～6'!$C$35*'1～6'!$K$35,IF(C26="一本喰い",1*'1～6'!$C$35*'1～6'!$K$35,IF(C26="二本喰い",2*'1～6'!$C$35*'1～6'!$K$35,IF(C26="三本喰い",3*'1～6'!$C$35*'1～6'!$K$35,IF(C26="▼で選択",0,""))))))))</f>
        <v>0</v>
      </c>
      <c r="E26" s="50" t="s">
        <v>11</v>
      </c>
      <c r="F26" s="64">
        <f>IF(E26=0,0,IF(E26="1人焼鳥",-3*'1～6'!$C$35*'1～6'!$K$35,IF(E26="2人焼鳥",-2*'1～6'!$C$35*'1～6'!$K$35,IF(E26="3人焼鳥",-1*'1～6'!$C$35*'1～6'!$K$35,IF(E26="一本喰い",1*'1～6'!$C$35*'1～6'!$K$35,IF(E26="二本喰い",2*'1～6'!$C$35*'1～6'!$K$35,IF(E26="三本喰い",3*'1～6'!$C$35*'1～6'!$K$35,IF(E26="▼で選択",0,""))))))))</f>
        <v>0</v>
      </c>
      <c r="G26" s="50" t="s">
        <v>11</v>
      </c>
      <c r="H26" s="64">
        <f>IF(G26=0,0,IF(G26="1人焼鳥",-3*'1～6'!$C$35*'1～6'!$K$35,IF(G26="2人焼鳥",-2*'1～6'!$C$35*'1～6'!$K$35,IF(G26="3人焼鳥",-1*'1～6'!$C$35*'1～6'!$K$35,IF(G26="一本喰い",1*'1～6'!$C$35*'1～6'!$K$35,IF(G26="二本喰い",2*'1～6'!$C$35*'1～6'!$K$35,IF(G26="三本喰い",3*'1～6'!$C$35*'1～6'!$K$35,IF(G26="▼で選択",0,""))))))))</f>
        <v>0</v>
      </c>
      <c r="I26" s="50" t="s">
        <v>11</v>
      </c>
      <c r="J26" s="71">
        <f>IF(I26=0,0,IF(I26="1人焼鳥",-3*'1～6'!$C$35*'1～6'!$K$35,IF(I26="2人焼鳥",-2*'1～6'!$C$35*'1～6'!$K$35,IF(I26="3人焼鳥",-1*'1～6'!$C$35*'1～6'!$K$35,IF(I26="一本喰い",1*'1～6'!$C$35*'1～6'!$K$35,IF(I26="二本喰い",2*'1～6'!$C$35*'1～6'!$K$35,IF(I26="三本喰い",3*'1～6'!$C$35*'1～6'!$K$35,IF(I26="▼で選択",0,""))))))))</f>
        <v>0</v>
      </c>
      <c r="K26" s="16">
        <f>IF(ISERROR(D26+F26+H26+J26),"",(D26+F26+H26+J26))</f>
        <v>0</v>
      </c>
    </row>
    <row r="27" spans="1:11" ht="39" customHeight="1" thickTop="1" x14ac:dyDescent="0.2">
      <c r="A27" s="201" t="s">
        <v>30</v>
      </c>
      <c r="B27" s="201"/>
      <c r="C27" s="19">
        <f>C3+C7+C11+C15+C19+C23+'1～6'!C27</f>
        <v>0</v>
      </c>
      <c r="D27" s="65"/>
      <c r="E27" s="20">
        <f>E3+E7+E11+E15+E19+E23+'1～6'!E27</f>
        <v>0</v>
      </c>
      <c r="F27" s="65"/>
      <c r="G27" s="20">
        <f>G3+G7+G11+G15+G19+G23+'1～6'!G27</f>
        <v>0</v>
      </c>
      <c r="H27" s="65"/>
      <c r="I27" s="20">
        <f>I3+I7+I11+I15+I19+I23+'1～6'!I27</f>
        <v>0</v>
      </c>
      <c r="J27" s="65"/>
      <c r="K27" s="13">
        <f>C27+E27+G27+I27</f>
        <v>0</v>
      </c>
    </row>
    <row r="28" spans="1:11" ht="30" customHeight="1" x14ac:dyDescent="0.2">
      <c r="A28" s="202" t="s">
        <v>8</v>
      </c>
      <c r="B28" s="203"/>
      <c r="C28" s="21">
        <v>0</v>
      </c>
      <c r="D28" s="66">
        <f>C28*'1～6'!$G$35</f>
        <v>0</v>
      </c>
      <c r="E28" s="21">
        <v>0</v>
      </c>
      <c r="F28" s="66">
        <f>E28*'1～6'!$G$35</f>
        <v>0</v>
      </c>
      <c r="G28" s="21">
        <v>0</v>
      </c>
      <c r="H28" s="66">
        <f>G28*'1～6'!$G$35</f>
        <v>0</v>
      </c>
      <c r="I28" s="21">
        <v>0</v>
      </c>
      <c r="J28" s="66">
        <f>I28*'1～6'!$G$35</f>
        <v>0</v>
      </c>
      <c r="K28" s="22">
        <f>IF(ISERROR(C28+E28+G28+I28)*(-1),"",(C28+E28+G28+I28)*(-1))</f>
        <v>0</v>
      </c>
    </row>
    <row r="29" spans="1:11" ht="30" customHeight="1" x14ac:dyDescent="0.2">
      <c r="A29" s="214" t="s">
        <v>9</v>
      </c>
      <c r="B29" s="215"/>
      <c r="C29" s="23">
        <v>0</v>
      </c>
      <c r="D29" s="65">
        <f>C29*'1～6'!$G$35</f>
        <v>0</v>
      </c>
      <c r="E29" s="23">
        <v>0</v>
      </c>
      <c r="F29" s="65">
        <f>E29*'1～6'!$G$35</f>
        <v>0</v>
      </c>
      <c r="G29" s="23">
        <v>0</v>
      </c>
      <c r="H29" s="65">
        <f>G29*'1～6'!$G$35</f>
        <v>0</v>
      </c>
      <c r="I29" s="23">
        <v>0</v>
      </c>
      <c r="J29" s="65">
        <f>I29*'1～6'!$G$35</f>
        <v>0</v>
      </c>
      <c r="K29" s="13">
        <f>IF(ISERROR(C29+E29+G29+I29)*(-1),"",(C29+E29+G29+I29)*(-1))</f>
        <v>0</v>
      </c>
    </row>
    <row r="30" spans="1:11" ht="30" customHeight="1" x14ac:dyDescent="0.2">
      <c r="A30" s="202" t="s">
        <v>10</v>
      </c>
      <c r="B30" s="203"/>
      <c r="C30" s="21">
        <v>0</v>
      </c>
      <c r="D30" s="66">
        <f>C30*'1～6'!$G$35</f>
        <v>0</v>
      </c>
      <c r="E30" s="21">
        <v>0</v>
      </c>
      <c r="F30" s="66">
        <f>E30*'1～6'!$G$35</f>
        <v>0</v>
      </c>
      <c r="G30" s="21">
        <v>0</v>
      </c>
      <c r="H30" s="66">
        <f>G30*'1～6'!$G$35</f>
        <v>0</v>
      </c>
      <c r="I30" s="21">
        <v>0</v>
      </c>
      <c r="J30" s="66">
        <f>I30*'1～6'!$G$35</f>
        <v>0</v>
      </c>
      <c r="K30" s="13">
        <f>IF(ISERROR(C30+E30+G30+I30)*(-1),"",(C30+E30+G30+I30)*(-1))</f>
        <v>0</v>
      </c>
    </row>
    <row r="31" spans="1:11" ht="51" customHeight="1" thickBot="1" x14ac:dyDescent="0.25">
      <c r="A31" s="200" t="s">
        <v>28</v>
      </c>
      <c r="B31" s="200"/>
      <c r="C31" s="24">
        <f>SUM(C28:C30)+'1～6'!C31</f>
        <v>0</v>
      </c>
      <c r="D31" s="67"/>
      <c r="E31" s="25">
        <f>SUM(E28:E30)+'1～6'!E31</f>
        <v>0</v>
      </c>
      <c r="F31" s="67"/>
      <c r="G31" s="25">
        <f>SUM(G28:G30)+'1～6'!G31</f>
        <v>0</v>
      </c>
      <c r="H31" s="67"/>
      <c r="I31" s="25">
        <f>SUM(I28:I30)+'1～6'!I31</f>
        <v>0</v>
      </c>
      <c r="J31" s="67"/>
      <c r="K31" s="26">
        <f>IF(ISERROR(C31+E31+G31+I31)*(-1),"",(C31+E31+G31+I31)*(-1))</f>
        <v>0</v>
      </c>
    </row>
    <row r="32" spans="1:11" ht="51" customHeight="1" thickBot="1" x14ac:dyDescent="0.25">
      <c r="A32" s="204" t="s">
        <v>29</v>
      </c>
      <c r="B32" s="205"/>
      <c r="C32" s="7">
        <f>D32</f>
        <v>0</v>
      </c>
      <c r="D32" s="7">
        <f>SUM(D2:D30)</f>
        <v>0</v>
      </c>
      <c r="E32" s="7">
        <f>F32</f>
        <v>0</v>
      </c>
      <c r="F32" s="7">
        <f>SUM(F2:F30)</f>
        <v>0</v>
      </c>
      <c r="G32" s="7">
        <f>H32</f>
        <v>0</v>
      </c>
      <c r="H32" s="7">
        <f>SUM(H2:H30)</f>
        <v>0</v>
      </c>
      <c r="I32" s="7">
        <f>J32</f>
        <v>0</v>
      </c>
      <c r="J32" s="7">
        <f>SUM(J2:J30)</f>
        <v>0</v>
      </c>
      <c r="K32" s="10">
        <f>C32+E32+G32+I32</f>
        <v>0</v>
      </c>
    </row>
    <row r="33" spans="11:11" ht="4.95" customHeight="1" x14ac:dyDescent="0.2">
      <c r="K33" s="3"/>
    </row>
    <row r="34" spans="11:11" ht="51" hidden="1" customHeight="1" x14ac:dyDescent="0.2"/>
    <row r="35" spans="11:11" hidden="1" x14ac:dyDescent="0.2"/>
  </sheetData>
  <sheetProtection algorithmName="SHA-512" hashValue="iywU6tQqSGbWm5KfQ875I8wjORFBxnyHSvBHKTemvbDXAQNwpjrPDpROYvIJjY15NO9WwsEdMQBf+akCFcjA6w==" saltValue="FB/HRSmeQBsqyiAlYG9dQw==" spinCount="100000" sheet="1" objects="1" scenarios="1"/>
  <mergeCells count="14">
    <mergeCell ref="A1:B1"/>
    <mergeCell ref="A3:A6"/>
    <mergeCell ref="A7:A10"/>
    <mergeCell ref="A11:A14"/>
    <mergeCell ref="A15:A18"/>
    <mergeCell ref="A31:B31"/>
    <mergeCell ref="A27:B27"/>
    <mergeCell ref="A28:B28"/>
    <mergeCell ref="A32:B32"/>
    <mergeCell ref="A2:B2"/>
    <mergeCell ref="A19:A22"/>
    <mergeCell ref="A23:A26"/>
    <mergeCell ref="A29:B29"/>
    <mergeCell ref="A30:B30"/>
  </mergeCells>
  <phoneticPr fontId="1"/>
  <conditionalFormatting sqref="K2:K32">
    <cfRule type="containsText" priority="3" operator="containsText" text="▼で選択">
      <formula>NOT(ISERROR(SEARCH("▼で選択",K2)))</formula>
    </cfRule>
    <cfRule type="cellIs" dxfId="8" priority="30" operator="notBetween">
      <formula>0</formula>
      <formula>0</formula>
    </cfRule>
  </conditionalFormatting>
  <conditionalFormatting sqref="C4 E4 G4 I4 C8 C12 C16 C20 C24 E8 E12 E16 E20 E24 G8 G12 G16 G20 G24 I8 I12 I16 I20 I24">
    <cfRule type="containsText" dxfId="7" priority="19" operator="containsText" text="トップ！">
      <formula>NOT(ISERROR(SEARCH("トップ！",C4)))</formula>
    </cfRule>
  </conditionalFormatting>
  <conditionalFormatting sqref="D4 F4 H4 J4 D8 D12 D16 D20 D24 F8 F12 F16 F20 F24 H8 H12 H16 H20 H24 J8 J12 J16 J20 J24">
    <cfRule type="containsText" dxfId="6" priority="8" operator="containsText" text="トップ！">
      <formula>NOT(ISERROR(SEARCH("トップ！",D4)))</formula>
    </cfRule>
  </conditionalFormatting>
  <conditionalFormatting sqref="C32:I32">
    <cfRule type="cellIs" dxfId="5" priority="1" operator="lessThan">
      <formula>-1</formula>
    </cfRule>
    <cfRule type="cellIs" dxfId="4" priority="2" operator="greaterThan">
      <formula>1</formula>
    </cfRule>
  </conditionalFormatting>
  <dataValidations count="3">
    <dataValidation type="list" allowBlank="1" showInputMessage="1" sqref="G6 C6 I6 E6 G10 G14 G18 G22 G26 C10 C14 C18 C22 C26 I10 I14 I18 I22 I26 E10 E14 E18 E22 E26">
      <formula1>"1人焼鳥,2人焼鳥,3人焼鳥,一本喰い,二本喰い,三本喰い,▼で選択"</formula1>
    </dataValidation>
    <dataValidation type="list" allowBlank="1" showInputMessage="1" sqref="G4 C4 I4 E4 G8 G12 G16 G20 G24 C8 C12 C16 C20 C24 I8 I12 I16 I20 I24 E8 E12 E16 E20 E24">
      <formula1>"〇〇,〇,●,●●,▼で選択"</formula1>
    </dataValidation>
    <dataValidation type="list" allowBlank="1" showInputMessage="1" sqref="I5 C5 E5 G5 I9 C9 E9 G9 I13 C13 E13 G13 I17 C17 E17 G17 I21 C21 E21 G21 I25 C25 E25 G25">
      <formula1>"箱×１,箱×２,箱×３,1人飛ばし,2人飛ばし,3人飛ばし,▼で選択"</formula1>
    </dataValidation>
  </dataValidations>
  <printOptions horizontalCentered="1"/>
  <pageMargins left="0" right="0" top="0" bottom="0" header="0.31496062992125984" footer="0.31496062992125984"/>
  <pageSetup paperSize="9" orientation="portrait" r:id="rId1"/>
  <rowBreaks count="1" manualBreakCount="1">
    <brk id="18" max="16383" man="1"/>
  </rowBreaks>
  <ignoredErrors>
    <ignoredError sqref="E32:G32 H32:I32 D2 F2 H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I18"/>
  <sheetViews>
    <sheetView showGridLines="0" showRowColHeaders="0" topLeftCell="A5" zoomScale="120" zoomScaleNormal="120" workbookViewId="0">
      <selection activeCell="A2" sqref="A2:B2"/>
    </sheetView>
  </sheetViews>
  <sheetFormatPr defaultColWidth="0" defaultRowHeight="21" zeroHeight="1" x14ac:dyDescent="0.2"/>
  <cols>
    <col min="1" max="8" width="12.5546875" style="42" customWidth="1"/>
    <col min="9" max="9" width="1.33203125" style="42" customWidth="1"/>
    <col min="10" max="16384" width="8.88671875" style="42" hidden="1"/>
  </cols>
  <sheetData>
    <row r="1" spans="1:8" ht="24" hidden="1" customHeight="1" x14ac:dyDescent="0.2">
      <c r="A1" s="48" t="s">
        <v>31</v>
      </c>
      <c r="B1" s="39">
        <f>E9/4</f>
        <v>0</v>
      </c>
      <c r="C1" s="40"/>
      <c r="D1" s="41"/>
      <c r="E1" s="41"/>
      <c r="F1" s="41"/>
      <c r="G1" s="41"/>
      <c r="H1" s="41"/>
    </row>
    <row r="2" spans="1:8" ht="49.2" hidden="1" customHeight="1" x14ac:dyDescent="0.2">
      <c r="A2" s="43" t="s">
        <v>37</v>
      </c>
      <c r="B2" s="39">
        <f>ROUNDUP(B1,-1)</f>
        <v>0</v>
      </c>
      <c r="C2" s="40"/>
      <c r="D2" s="41"/>
      <c r="E2" s="41"/>
      <c r="F2" s="41"/>
      <c r="G2" s="41"/>
      <c r="H2" s="41"/>
    </row>
    <row r="3" spans="1:8" ht="24" hidden="1" customHeight="1" x14ac:dyDescent="0.2">
      <c r="A3" s="48" t="s">
        <v>32</v>
      </c>
      <c r="B3" s="39">
        <f>B2*4</f>
        <v>0</v>
      </c>
      <c r="C3" s="40"/>
      <c r="D3" s="41"/>
      <c r="E3" s="41"/>
      <c r="F3" s="41"/>
      <c r="G3" s="41"/>
      <c r="H3" s="41"/>
    </row>
    <row r="4" spans="1:8" ht="24" hidden="1" customHeight="1" x14ac:dyDescent="0.2">
      <c r="A4" s="48" t="s">
        <v>33</v>
      </c>
      <c r="B4" s="39">
        <f>B3-E9</f>
        <v>0</v>
      </c>
      <c r="C4" s="44"/>
      <c r="D4" s="224"/>
      <c r="E4" s="225"/>
      <c r="F4" s="226"/>
      <c r="G4" s="226"/>
      <c r="H4" s="226"/>
    </row>
    <row r="5" spans="1:8" ht="27.6" customHeight="1" x14ac:dyDescent="0.2">
      <c r="A5" s="241" t="s">
        <v>40</v>
      </c>
      <c r="B5" s="241"/>
      <c r="C5" s="241"/>
      <c r="E5" s="231"/>
      <c r="F5" s="231"/>
      <c r="G5" s="231"/>
      <c r="H5" s="231"/>
    </row>
    <row r="6" spans="1:8" ht="48" customHeight="1" x14ac:dyDescent="0.2">
      <c r="A6" s="229" t="str">
        <f>'1～6'!C2</f>
        <v>いち</v>
      </c>
      <c r="B6" s="230"/>
      <c r="C6" s="229" t="str">
        <f>'1～6'!E2</f>
        <v>に</v>
      </c>
      <c r="D6" s="230"/>
      <c r="E6" s="229" t="str">
        <f>'1～6'!G2</f>
        <v>さん</v>
      </c>
      <c r="F6" s="230"/>
      <c r="G6" s="229" t="str">
        <f>'1～6'!I2</f>
        <v>し</v>
      </c>
      <c r="H6" s="230"/>
    </row>
    <row r="7" spans="1:8" ht="48" customHeight="1" x14ac:dyDescent="0.2">
      <c r="A7" s="227">
        <f>'7～12'!C32</f>
        <v>0</v>
      </c>
      <c r="B7" s="228"/>
      <c r="C7" s="227">
        <f>'7～12'!E32</f>
        <v>0</v>
      </c>
      <c r="D7" s="228"/>
      <c r="E7" s="227">
        <f>'7～12'!G32</f>
        <v>0</v>
      </c>
      <c r="F7" s="228"/>
      <c r="G7" s="227">
        <f>'7～12'!I32</f>
        <v>0</v>
      </c>
      <c r="H7" s="228"/>
    </row>
    <row r="8" spans="1:8" s="41" customFormat="1" ht="48" customHeight="1" x14ac:dyDescent="0.2">
      <c r="A8" s="45"/>
      <c r="B8" s="46"/>
      <c r="C8" s="46"/>
      <c r="D8" s="46"/>
      <c r="E8" s="46"/>
      <c r="F8" s="46"/>
      <c r="G8" s="46"/>
      <c r="H8" s="46"/>
    </row>
    <row r="9" spans="1:8" ht="45" customHeight="1" x14ac:dyDescent="0.2">
      <c r="A9" s="232" t="s">
        <v>39</v>
      </c>
      <c r="B9" s="233"/>
      <c r="C9" s="233"/>
      <c r="D9" s="234"/>
      <c r="E9" s="242">
        <v>0</v>
      </c>
      <c r="F9" s="243"/>
      <c r="G9" s="243"/>
      <c r="H9" s="244"/>
    </row>
    <row r="10" spans="1:8" ht="48" customHeight="1" x14ac:dyDescent="0.2">
      <c r="A10" s="235" t="s">
        <v>35</v>
      </c>
      <c r="B10" s="236"/>
      <c r="C10" s="236"/>
      <c r="D10" s="237"/>
      <c r="E10" s="245">
        <f>B2</f>
        <v>0</v>
      </c>
      <c r="F10" s="246"/>
      <c r="G10" s="246"/>
      <c r="H10" s="247"/>
    </row>
    <row r="11" spans="1:8" ht="48" customHeight="1" x14ac:dyDescent="0.2">
      <c r="A11" s="238" t="s">
        <v>33</v>
      </c>
      <c r="B11" s="239"/>
      <c r="C11" s="239"/>
      <c r="D11" s="240"/>
      <c r="E11" s="248">
        <f>B4</f>
        <v>0</v>
      </c>
      <c r="F11" s="249"/>
      <c r="G11" s="249"/>
      <c r="H11" s="250"/>
    </row>
    <row r="12" spans="1:8" ht="36.6" hidden="1" customHeight="1" x14ac:dyDescent="0.2">
      <c r="A12" s="5" t="s">
        <v>34</v>
      </c>
      <c r="B12" s="48">
        <f>A7-$E$10</f>
        <v>0</v>
      </c>
      <c r="C12" s="48"/>
      <c r="D12" s="48">
        <f>C7-$E$10</f>
        <v>0</v>
      </c>
      <c r="E12" s="48"/>
      <c r="F12" s="48">
        <f>E7-$E$10</f>
        <v>0</v>
      </c>
      <c r="G12" s="48"/>
      <c r="H12" s="48">
        <f>G7-$E$10</f>
        <v>0</v>
      </c>
    </row>
    <row r="13" spans="1:8" ht="32.4" hidden="1" customHeight="1" x14ac:dyDescent="0.2">
      <c r="A13" s="48" t="s">
        <v>36</v>
      </c>
      <c r="B13" s="47" t="str">
        <f>IF(MIN($B$12:$H$12)=B12,"〇","")</f>
        <v>〇</v>
      </c>
      <c r="C13" s="47"/>
      <c r="D13" s="47" t="str">
        <f t="shared" ref="D13:H13" si="0">IF(MIN($B$12:$H$12)=D12,"〇","")</f>
        <v>〇</v>
      </c>
      <c r="E13" s="47"/>
      <c r="F13" s="47" t="str">
        <f t="shared" si="0"/>
        <v>〇</v>
      </c>
      <c r="G13" s="47"/>
      <c r="H13" s="47" t="str">
        <f t="shared" si="0"/>
        <v>〇</v>
      </c>
    </row>
    <row r="14" spans="1:8" ht="5.4" customHeight="1" x14ac:dyDescent="0.2"/>
    <row r="15" spans="1:8" ht="68.400000000000006" hidden="1" customHeight="1" x14ac:dyDescent="0.2">
      <c r="A15" s="43" t="s">
        <v>38</v>
      </c>
      <c r="B15" s="48">
        <f>IF(OR(B13="〇"),B12+$B$4,B12)</f>
        <v>0</v>
      </c>
      <c r="C15" s="48"/>
      <c r="D15" s="48">
        <f>IF(OR(D13="〇"),D12+$B$4,D12)</f>
        <v>0</v>
      </c>
      <c r="E15" s="48"/>
      <c r="F15" s="48">
        <f>IF(OR(F13="〇"),F12+$B$4,F12)</f>
        <v>0</v>
      </c>
      <c r="G15" s="48"/>
      <c r="H15" s="48">
        <f>IF(OR(H13="〇"),H12+$B$4,H12)</f>
        <v>0</v>
      </c>
    </row>
    <row r="16" spans="1:8" hidden="1" x14ac:dyDescent="0.2"/>
    <row r="17" hidden="1" x14ac:dyDescent="0.2"/>
    <row r="18" hidden="1" x14ac:dyDescent="0.2"/>
  </sheetData>
  <sheetProtection algorithmName="SHA-512" hashValue="zWJFVe4LZfi6R7OwE2BTAQnzyjlZcoTVRxrhJ5hIIho66PAx1kdAJtvIBAWZMxXk0JvmNwfUsofr+NGkB4EmMg==" saltValue="1J5RsBWNcvW2xaYvuK5O0w==" spinCount="100000" sheet="1" objects="1" scenarios="1"/>
  <mergeCells count="17">
    <mergeCell ref="A9:D9"/>
    <mergeCell ref="A10:D10"/>
    <mergeCell ref="A11:D11"/>
    <mergeCell ref="A5:C5"/>
    <mergeCell ref="E9:H9"/>
    <mergeCell ref="E10:H10"/>
    <mergeCell ref="E11:H11"/>
    <mergeCell ref="D4:H4"/>
    <mergeCell ref="A7:B7"/>
    <mergeCell ref="A6:B6"/>
    <mergeCell ref="C7:D7"/>
    <mergeCell ref="C6:D6"/>
    <mergeCell ref="E6:F6"/>
    <mergeCell ref="E7:F7"/>
    <mergeCell ref="G6:H6"/>
    <mergeCell ref="G7:H7"/>
    <mergeCell ref="E5:H5"/>
  </mergeCells>
  <phoneticPr fontId="1"/>
  <conditionalFormatting sqref="B8:H8 A7 C7 G7 E7">
    <cfRule type="cellIs" dxfId="3" priority="1" operator="lessThan">
      <formula>-1</formula>
    </cfRule>
    <cfRule type="cellIs" dxfId="2" priority="2" operator="greaterThan">
      <formula>1</formula>
    </cfRule>
  </conditionalFormatting>
  <printOptions horizontalCentered="1"/>
  <pageMargins left="0.25" right="0.25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U50"/>
  <sheetViews>
    <sheetView showGridLines="0" showRowColHeaders="0" zoomScale="130" zoomScaleNormal="130" workbookViewId="0">
      <selection activeCell="A2" sqref="A2:B2"/>
    </sheetView>
  </sheetViews>
  <sheetFormatPr defaultColWidth="0" defaultRowHeight="16.2" zeroHeight="1" x14ac:dyDescent="0.2"/>
  <cols>
    <col min="1" max="3" width="9.6640625" style="165" customWidth="1"/>
    <col min="4" max="4" width="8" style="146" customWidth="1"/>
    <col min="5" max="5" width="15.77734375" style="146" customWidth="1"/>
    <col min="6" max="6" width="8" style="146" customWidth="1"/>
    <col min="7" max="7" width="15.77734375" style="146" customWidth="1"/>
    <col min="8" max="8" width="8" style="146" customWidth="1"/>
    <col min="9" max="9" width="15.77734375" style="146" customWidth="1"/>
    <col min="10" max="10" width="8" style="146" customWidth="1"/>
    <col min="11" max="11" width="15.77734375" style="146" customWidth="1"/>
    <col min="12" max="12" width="2" style="146" customWidth="1"/>
    <col min="13" max="20" width="8.88671875" style="146" hidden="1" customWidth="1"/>
    <col min="21" max="21" width="7.21875" style="146" hidden="1" customWidth="1"/>
    <col min="22" max="16384" width="8.88671875" style="146" hidden="1"/>
  </cols>
  <sheetData>
    <row r="1" spans="1:11" ht="16.8" thickBot="1" x14ac:dyDescent="0.25">
      <c r="A1" s="252"/>
      <c r="B1" s="252"/>
      <c r="C1" s="145" t="s">
        <v>48</v>
      </c>
      <c r="D1" s="253" t="str">
        <f>'1～6'!C2</f>
        <v>いち</v>
      </c>
      <c r="E1" s="253"/>
      <c r="F1" s="253" t="str">
        <f>'1～6'!E2</f>
        <v>に</v>
      </c>
      <c r="G1" s="253"/>
      <c r="H1" s="253" t="str">
        <f>'1～6'!G2</f>
        <v>さん</v>
      </c>
      <c r="I1" s="253"/>
      <c r="J1" s="253" t="str">
        <f>'1～6'!I2</f>
        <v>し</v>
      </c>
      <c r="K1" s="253"/>
    </row>
    <row r="2" spans="1:11" ht="16.8" thickBot="1" x14ac:dyDescent="0.25">
      <c r="A2" s="253" t="s">
        <v>0</v>
      </c>
      <c r="B2" s="253"/>
      <c r="C2" s="147">
        <f>'1～6'!C35</f>
        <v>50</v>
      </c>
      <c r="D2" s="148">
        <f>'7～12'!C27</f>
        <v>0</v>
      </c>
      <c r="E2" s="149">
        <f>$C$2*D2</f>
        <v>0</v>
      </c>
      <c r="F2" s="148">
        <f>'7～12'!E27</f>
        <v>0</v>
      </c>
      <c r="G2" s="149">
        <f>$C$2*F2</f>
        <v>0</v>
      </c>
      <c r="H2" s="148">
        <f>'7～12'!G27</f>
        <v>0</v>
      </c>
      <c r="I2" s="149">
        <f>$C$2*H2</f>
        <v>0</v>
      </c>
      <c r="J2" s="148">
        <f>'7～12'!I27</f>
        <v>0</v>
      </c>
      <c r="K2" s="149">
        <f>$C$2*J2</f>
        <v>0</v>
      </c>
    </row>
    <row r="3" spans="1:11" x14ac:dyDescent="0.2">
      <c r="A3" s="251" t="s">
        <v>42</v>
      </c>
      <c r="B3" s="150" t="s">
        <v>43</v>
      </c>
      <c r="C3" s="262" t="str">
        <f>IF('1～6'!E35=5,"5-10",IF('1～6'!E35=10,"10-20",""))</f>
        <v>5-10</v>
      </c>
      <c r="D3" s="151">
        <f>COUNTIF('1～6'!$C$3:$C$26,"〇〇")+COUNTIF('7～12'!$C$3:$C$26,"〇〇")</f>
        <v>0</v>
      </c>
      <c r="E3" s="152">
        <f>詳細!$C$2*詳細!D3*'1～6'!$E$35*2</f>
        <v>0</v>
      </c>
      <c r="F3" s="151">
        <f>COUNTIF('1～6'!$E$3:$E$26,"〇〇")+COUNTIF('7～12'!$E$3:$E$26,"〇〇")</f>
        <v>0</v>
      </c>
      <c r="G3" s="152">
        <f>詳細!$C$2*F3*'1～6'!$E$35*2</f>
        <v>0</v>
      </c>
      <c r="H3" s="151">
        <f>COUNTIF('1～6'!$G$3:$G$26,"〇〇")+COUNTIF('7～12'!$G$3:$G$26,"〇〇")</f>
        <v>0</v>
      </c>
      <c r="I3" s="152">
        <f>詳細!$C$2*H3*'1～6'!$E$35*2</f>
        <v>0</v>
      </c>
      <c r="J3" s="151">
        <f>COUNTIF('1～6'!$I$3:$I$26,"〇〇")+COUNTIF('7～12'!$I$3:$I$26,"〇〇")</f>
        <v>0</v>
      </c>
      <c r="K3" s="152">
        <f>詳細!$C$2*J3*'1～6'!$E$35*2</f>
        <v>0</v>
      </c>
    </row>
    <row r="4" spans="1:11" x14ac:dyDescent="0.2">
      <c r="A4" s="252"/>
      <c r="B4" s="153" t="s">
        <v>44</v>
      </c>
      <c r="C4" s="262"/>
      <c r="D4" s="154">
        <f>COUNTIF('1～6'!$C$3:$C$26,"〇")+COUNTIF('7～12'!$C$3:$C$26,"〇")</f>
        <v>0</v>
      </c>
      <c r="E4" s="155">
        <f>詳細!$C$2*詳細!D4*'1～6'!$E$35*1</f>
        <v>0</v>
      </c>
      <c r="F4" s="154">
        <f>COUNTIF('1～6'!$E$3:$E$26,"〇")+COUNTIF('7～12'!$E$3:$E$26,"〇")</f>
        <v>0</v>
      </c>
      <c r="G4" s="155">
        <f>詳細!$C$2*F4*'1～6'!$E$35*1</f>
        <v>0</v>
      </c>
      <c r="H4" s="154">
        <f>COUNTIF('1～6'!$G$3:$G$26,"〇")+COUNTIF('7～12'!$G$3:$G$26,"〇")</f>
        <v>0</v>
      </c>
      <c r="I4" s="155">
        <f>詳細!$C$2*H4*'1～6'!$E$35*1</f>
        <v>0</v>
      </c>
      <c r="J4" s="154">
        <f>COUNTIF('1～6'!$I$3:$I$26,"〇")+COUNTIF('7～12'!$I$3:$I$26,"〇")</f>
        <v>0</v>
      </c>
      <c r="K4" s="155">
        <f>詳細!$C$2*J4*'1～6'!$E$35*1</f>
        <v>0</v>
      </c>
    </row>
    <row r="5" spans="1:11" x14ac:dyDescent="0.2">
      <c r="A5" s="252"/>
      <c r="B5" s="153" t="s">
        <v>45</v>
      </c>
      <c r="C5" s="262"/>
      <c r="D5" s="156">
        <f>COUNTIF('1～6'!$C$3:$C$26,"●")+COUNTIF('7～12'!$C$3:$C$26,"●")</f>
        <v>0</v>
      </c>
      <c r="E5" s="157">
        <f>詳細!$C$2*詳細!D5*'1～6'!$E$35*-1</f>
        <v>0</v>
      </c>
      <c r="F5" s="156">
        <f>COUNTIF('1～6'!$E$3:$E$26,"●")+COUNTIF('7～12'!$E$3:$E$26,"●")</f>
        <v>0</v>
      </c>
      <c r="G5" s="157">
        <f>詳細!$C$2*F5*'1～6'!$E$35*-1</f>
        <v>0</v>
      </c>
      <c r="H5" s="156">
        <f>COUNTIF('1～6'!$G$3:$G$26,"●")+COUNTIF('7～12'!$G$3:$G$26,"●")</f>
        <v>0</v>
      </c>
      <c r="I5" s="157">
        <f>詳細!$C$2*H5*'1～6'!$E$35*-1</f>
        <v>0</v>
      </c>
      <c r="J5" s="156">
        <f>COUNTIF('1～6'!$I$3:$I$26,"●")+COUNTIF('7～12'!$I$3:$I$26,"●")</f>
        <v>0</v>
      </c>
      <c r="K5" s="157">
        <f>詳細!$C$2*J5*'1～6'!$E$35*-1</f>
        <v>0</v>
      </c>
    </row>
    <row r="6" spans="1:11" ht="16.8" thickBot="1" x14ac:dyDescent="0.25">
      <c r="A6" s="253"/>
      <c r="B6" s="145" t="s">
        <v>46</v>
      </c>
      <c r="C6" s="263"/>
      <c r="D6" s="158">
        <f>COUNTIF('1～6'!$C$3:$C$26,"●●")+COUNTIF('7～12'!$C$3:$C$26,"●●")</f>
        <v>0</v>
      </c>
      <c r="E6" s="159">
        <f>詳細!$C$2*詳細!D6*'1～6'!$E$35*-2</f>
        <v>0</v>
      </c>
      <c r="F6" s="158">
        <f>COUNTIF('1～6'!$E$3:$E$26,"●●")+COUNTIF('7～12'!$E$3:$E$26,"●●")</f>
        <v>0</v>
      </c>
      <c r="G6" s="159">
        <f>詳細!$C$2*F6*'1～6'!$E$35*-2</f>
        <v>0</v>
      </c>
      <c r="H6" s="158">
        <f>COUNTIF('1～6'!$G$3:$G$26,"●●")+COUNTIF('7～12'!$G$3:$G$26,"●●")</f>
        <v>0</v>
      </c>
      <c r="I6" s="159">
        <f>詳細!$C$2*H6*'1～6'!$E$35*-2</f>
        <v>0</v>
      </c>
      <c r="J6" s="158">
        <f>COUNTIF('1～6'!$I$3:$I$26,"●●")+COUNTIF('7～12'!$I$3:$I$26,"●●")</f>
        <v>0</v>
      </c>
      <c r="K6" s="159">
        <f>詳細!$C$2*J6*'1～6'!$E$35*-2</f>
        <v>0</v>
      </c>
    </row>
    <row r="7" spans="1:11" x14ac:dyDescent="0.2">
      <c r="A7" s="254" t="s">
        <v>61</v>
      </c>
      <c r="B7" s="254"/>
      <c r="C7" s="266">
        <f>'1～6'!I35</f>
        <v>10</v>
      </c>
      <c r="D7" s="160">
        <f>COUNTIF('1～6'!$C$3:$C$26,"箱×１")+COUNTIF('7～12'!$C$3:$C$26,"箱×１")</f>
        <v>0</v>
      </c>
      <c r="E7" s="161">
        <f>$C$7*D7*$C$2*-1</f>
        <v>0</v>
      </c>
      <c r="F7" s="160">
        <f>COUNTIF('1～6'!$E$3:$E$26,"箱×１")+COUNTIF('7～12'!$E$3:$E$26,"箱×１")</f>
        <v>0</v>
      </c>
      <c r="G7" s="161">
        <f t="shared" ref="G7" si="0">$C$7*F7*$C$2*-1</f>
        <v>0</v>
      </c>
      <c r="H7" s="160">
        <f>COUNTIF('1～6'!$G$3:$G$26,"箱×１")+COUNTIF('7～12'!$G$3:$G$26,"箱×１")</f>
        <v>0</v>
      </c>
      <c r="I7" s="161">
        <f t="shared" ref="I7" si="1">$C$7*H7*$C$2*-1</f>
        <v>0</v>
      </c>
      <c r="J7" s="160">
        <f>COUNTIF('1～6'!$I$3:$I$26,"箱×１")+COUNTIF('7～12'!$C$3:$I$26,"箱×１")</f>
        <v>0</v>
      </c>
      <c r="K7" s="161">
        <f t="shared" ref="K7" si="2">$C$7*J7*$C$2*-1</f>
        <v>0</v>
      </c>
    </row>
    <row r="8" spans="1:11" x14ac:dyDescent="0.2">
      <c r="A8" s="252" t="s">
        <v>62</v>
      </c>
      <c r="B8" s="252"/>
      <c r="C8" s="262"/>
      <c r="D8" s="154">
        <f>COUNTIF('1～6'!$C$3:$C$26,"箱×２")+COUNTIF('7～12'!$C$3:$C$26,"箱×１")</f>
        <v>0</v>
      </c>
      <c r="E8" s="155">
        <f>$C$7*D8*$C$2*-2</f>
        <v>0</v>
      </c>
      <c r="F8" s="154">
        <f>COUNTIF('1～6'!$E$3:$E$26,"箱×２")+COUNTIF('7～12'!$E$3:$E$26,"箱×１")</f>
        <v>0</v>
      </c>
      <c r="G8" s="155">
        <f t="shared" ref="G8" si="3">$C$7*F8*$C$2*-2</f>
        <v>0</v>
      </c>
      <c r="H8" s="154">
        <f>COUNTIF('1～6'!$G$3:$G$26,"箱×２")+COUNTIF('7～12'!$G$3:$G$26,"箱×１")</f>
        <v>0</v>
      </c>
      <c r="I8" s="155">
        <f t="shared" ref="I8" si="4">$C$7*H8*$C$2*-2</f>
        <v>0</v>
      </c>
      <c r="J8" s="154">
        <f>COUNTIF('1～6'!$I$3:$I$26,"箱×２")+COUNTIF('7～12'!$I$3:$I$26,"箱×１")</f>
        <v>0</v>
      </c>
      <c r="K8" s="155">
        <f t="shared" ref="K8" si="5">$C$7*J8*$C$2*-2</f>
        <v>0</v>
      </c>
    </row>
    <row r="9" spans="1:11" x14ac:dyDescent="0.2">
      <c r="A9" s="252" t="s">
        <v>63</v>
      </c>
      <c r="B9" s="252"/>
      <c r="C9" s="262"/>
      <c r="D9" s="156">
        <f>COUNTIF('1～6'!$C$3:$C$26,"箱×３")+COUNTIF('7～12'!$C$3:$C$26,"箱×３")</f>
        <v>0</v>
      </c>
      <c r="E9" s="157">
        <f>$C$7*D9*$C$2*-3</f>
        <v>0</v>
      </c>
      <c r="F9" s="156">
        <f>COUNTIF('1～6'!$E$3:$E$26,"箱×３")+COUNTIF('7～12'!$E$3:$E$26,"箱×３")</f>
        <v>0</v>
      </c>
      <c r="G9" s="157">
        <f t="shared" ref="G9" si="6">$C$7*F9*$C$2*-3</f>
        <v>0</v>
      </c>
      <c r="H9" s="156">
        <f>COUNTIF('1～6'!$G$3:$G$26,"箱×３")+COUNTIF('7～12'!$G$3:$G$26,"箱×３")</f>
        <v>0</v>
      </c>
      <c r="I9" s="157">
        <f t="shared" ref="I9" si="7">$C$7*H9*$C$2*-3</f>
        <v>0</v>
      </c>
      <c r="J9" s="156">
        <f>COUNTIF('1～6'!$I$3:$I$26,"箱×３")+COUNTIF('7～12'!$I$3:$I$26,"箱×３")</f>
        <v>0</v>
      </c>
      <c r="K9" s="157">
        <f t="shared" ref="K9" si="8">$C$7*J9*$C$2*-3</f>
        <v>0</v>
      </c>
    </row>
    <row r="10" spans="1:11" x14ac:dyDescent="0.2">
      <c r="A10" s="258" t="s">
        <v>53</v>
      </c>
      <c r="B10" s="259"/>
      <c r="C10" s="262"/>
      <c r="D10" s="154">
        <f>COUNTIF('1～6'!$C$3:$C$26,"1人飛ばし")+COUNTIF('7～12'!$C$3:$C$26,"1人飛ばし")</f>
        <v>0</v>
      </c>
      <c r="E10" s="155">
        <f>$C$7*D10*$C$2*1</f>
        <v>0</v>
      </c>
      <c r="F10" s="154">
        <f>COUNTIF('1～6'!$E$3:$E$26,"1人飛ばし")+COUNTIF('7～12'!$E$3:$E$26,"1人飛ばし")</f>
        <v>0</v>
      </c>
      <c r="G10" s="155">
        <f>$C$7*F10*$C$2*1</f>
        <v>0</v>
      </c>
      <c r="H10" s="154">
        <f>COUNTIF('1～6'!$G$3:$G$26,"1人飛ばし")+COUNTIF('7～12'!$G$3:$G$26,"1人飛ばし")</f>
        <v>0</v>
      </c>
      <c r="I10" s="155">
        <f>$C$7*H10*$C$2*1</f>
        <v>0</v>
      </c>
      <c r="J10" s="154">
        <f>COUNTIF('1～6'!$I$3:$I$26,"1人飛ばし")+COUNTIF('7～12'!$I$3:$I$26,"1人飛ばし")</f>
        <v>0</v>
      </c>
      <c r="K10" s="155">
        <f>$C$7*J10*$C$2*1</f>
        <v>0</v>
      </c>
    </row>
    <row r="11" spans="1:11" x14ac:dyDescent="0.2">
      <c r="A11" s="258" t="s">
        <v>54</v>
      </c>
      <c r="B11" s="259"/>
      <c r="C11" s="262"/>
      <c r="D11" s="156">
        <f>COUNTIF('1～6'!$C$3:$C$26,"2人飛ばし")+COUNTIF('7～12'!$C$3:$C$26,"2人飛ばし")</f>
        <v>0</v>
      </c>
      <c r="E11" s="157">
        <f>$C$7*D11*$C$2*2</f>
        <v>0</v>
      </c>
      <c r="F11" s="156">
        <f>COUNTIF('1～6'!$E$3:$E$26,"2人飛ばし")+COUNTIF('7～12'!$E$3:$E$26,"2人飛ばし")</f>
        <v>0</v>
      </c>
      <c r="G11" s="157">
        <f>$C$7*F11*$C$2*2</f>
        <v>0</v>
      </c>
      <c r="H11" s="156">
        <f>COUNTIF('1～6'!$G$3:$G$26,"2人飛ばし")+COUNTIF('7～12'!$G$3:$G$26,"2人飛ばし")</f>
        <v>0</v>
      </c>
      <c r="I11" s="157">
        <f>$C$7*H11*$C$2*2</f>
        <v>0</v>
      </c>
      <c r="J11" s="156">
        <f>COUNTIF('1～6'!$I$3:$I$26,"2人飛ばし")+COUNTIF('7～12'!$I$3:$I$26,"2人飛ばし")</f>
        <v>0</v>
      </c>
      <c r="K11" s="157">
        <f>$C$7*J11*$C$2*2</f>
        <v>0</v>
      </c>
    </row>
    <row r="12" spans="1:11" ht="16.8" thickBot="1" x14ac:dyDescent="0.25">
      <c r="A12" s="260" t="s">
        <v>55</v>
      </c>
      <c r="B12" s="261"/>
      <c r="C12" s="263"/>
      <c r="D12" s="158">
        <f>COUNTIF('1～6'!$C$3:$C$26,"3人飛ばし")+COUNTIF('7～12'!$C$3:$C$26,"3人飛ばし")</f>
        <v>0</v>
      </c>
      <c r="E12" s="159">
        <f>$C$7*D12*$C$2*3</f>
        <v>0</v>
      </c>
      <c r="F12" s="158">
        <f>COUNTIF('1～6'!$E$3:$E$26,"3人飛ばし")+COUNTIF('7～12'!$E$3:$E$26,"3人飛ばし")</f>
        <v>0</v>
      </c>
      <c r="G12" s="159">
        <f>$C$7*F12*$C$2*3</f>
        <v>0</v>
      </c>
      <c r="H12" s="158">
        <f>COUNTIF('1～6'!$G$3:$G$26,"3人飛ばし")+COUNTIF('7～12'!$G$3:$G$26,"3人飛ばし")</f>
        <v>0</v>
      </c>
      <c r="I12" s="159">
        <f>$C$7*H12*$C$2*3</f>
        <v>0</v>
      </c>
      <c r="J12" s="158">
        <f>COUNTIF('1～6'!$I$3:$I$26,"3人飛ばし")+COUNTIF('7～12'!$I$3:$I$26,"3人飛ばし")</f>
        <v>0</v>
      </c>
      <c r="K12" s="159">
        <f>$C$7*J12*$C$2*3</f>
        <v>0</v>
      </c>
    </row>
    <row r="13" spans="1:11" x14ac:dyDescent="0.2">
      <c r="A13" s="255" t="s">
        <v>49</v>
      </c>
      <c r="B13" s="256"/>
      <c r="C13" s="266">
        <f>'1～6'!K35</f>
        <v>0</v>
      </c>
      <c r="D13" s="160">
        <f>COUNTIF('1～6'!$C$3:$C$26,"1人焼鳥")+COUNTIF('7～12'!$C$3:$C$26,"1人焼鳥")</f>
        <v>0</v>
      </c>
      <c r="E13" s="161">
        <f>$C$13*D13*$C$2*-1</f>
        <v>0</v>
      </c>
      <c r="F13" s="160">
        <f>COUNTIF('1～6'!$E$3:$E$26,"1人焼鳥")+COUNTIF('7～12'!$E$3:$E$26,"1人焼鳥")</f>
        <v>0</v>
      </c>
      <c r="G13" s="161">
        <f>$C$13*F13*$C$2*1</f>
        <v>0</v>
      </c>
      <c r="H13" s="160">
        <f>COUNTIF('1～6'!$G$3:$G$26,"1人焼鳥")+COUNTIF('7～12'!$G$3:$G$26,"1人焼鳥")</f>
        <v>0</v>
      </c>
      <c r="I13" s="161">
        <f>$C$13*H13*$C$2*-1</f>
        <v>0</v>
      </c>
      <c r="J13" s="160">
        <f>COUNTIF('1～6'!$I$3:$I$26,"1人焼鳥")+COUNTIF('7～12'!$I$3:$I$26,"1人焼鳥")</f>
        <v>0</v>
      </c>
      <c r="K13" s="161">
        <f>$C$13*J13*$C$2*-1</f>
        <v>0</v>
      </c>
    </row>
    <row r="14" spans="1:11" x14ac:dyDescent="0.2">
      <c r="A14" s="258" t="s">
        <v>50</v>
      </c>
      <c r="B14" s="259"/>
      <c r="C14" s="262"/>
      <c r="D14" s="154">
        <f>COUNTIF('1～6'!$C$3:$C$26,"2人焼鳥")+COUNTIF('7～12'!$C$3:$C$26,"2人焼鳥")</f>
        <v>0</v>
      </c>
      <c r="E14" s="155">
        <f>$C$13*D14*$C$2*-2</f>
        <v>0</v>
      </c>
      <c r="F14" s="154">
        <f>COUNTIF('1～6'!$E$3:$E$26,"2人焼鳥")+COUNTIF('7～12'!$E$3:$E$26,"2人焼鳥")</f>
        <v>0</v>
      </c>
      <c r="G14" s="155">
        <f>$C$13*F14*$C$2*-2</f>
        <v>0</v>
      </c>
      <c r="H14" s="154">
        <f>COUNTIF('1～6'!$G$3:$G$26,"2人焼鳥")+COUNTIF('7～12'!$G$3:$G$26,"2人焼鳥")</f>
        <v>0</v>
      </c>
      <c r="I14" s="155">
        <f>$C$13*H14*$C$2*-2</f>
        <v>0</v>
      </c>
      <c r="J14" s="154">
        <f>COUNTIF('1～6'!$I$3:$I$26,"2人焼鳥")+COUNTIF('7～12'!$I$3:$I$26,"2人焼鳥")</f>
        <v>0</v>
      </c>
      <c r="K14" s="155">
        <f>$C$13*J14*$C$2*-2</f>
        <v>0</v>
      </c>
    </row>
    <row r="15" spans="1:11" x14ac:dyDescent="0.2">
      <c r="A15" s="258" t="s">
        <v>51</v>
      </c>
      <c r="B15" s="259"/>
      <c r="C15" s="262"/>
      <c r="D15" s="156">
        <f>COUNTIF('1～6'!$C$3:$C$26,"3人焼鳥")+COUNTIF('7～12'!$C$3:$C$26,"3人焼鳥")</f>
        <v>0</v>
      </c>
      <c r="E15" s="157">
        <f>$C$13*D15*$C$2*-3</f>
        <v>0</v>
      </c>
      <c r="F15" s="156">
        <f>COUNTIF('1～6'!$E$3:$E$26,"3人焼鳥")+COUNTIF('7～12'!$E$3:$E$26,"3人焼鳥")</f>
        <v>0</v>
      </c>
      <c r="G15" s="157">
        <f>$C$13*F15*$C$2*-3</f>
        <v>0</v>
      </c>
      <c r="H15" s="156">
        <f>COUNTIF('1～6'!$G$3:$G$26,"3人焼鳥")+COUNTIF('7～12'!$G$3:$G$26,"3人焼鳥")</f>
        <v>0</v>
      </c>
      <c r="I15" s="157">
        <f>$C$13*H15*$C$2*-3</f>
        <v>0</v>
      </c>
      <c r="J15" s="156">
        <f>COUNTIF('1～6'!$I$3:$I$26,"3人焼鳥")+COUNTIF('7～12'!$I$3:$I$26,"3人焼鳥")</f>
        <v>0</v>
      </c>
      <c r="K15" s="157">
        <f>$C$13*J15*$C$2*-3</f>
        <v>0</v>
      </c>
    </row>
    <row r="16" spans="1:11" x14ac:dyDescent="0.2">
      <c r="A16" s="258" t="s">
        <v>52</v>
      </c>
      <c r="B16" s="259"/>
      <c r="C16" s="262"/>
      <c r="D16" s="154">
        <f>COUNTIF('1～6'!$C$3:$C$26,"一本喰い")+COUNTIF('7～12'!$C$3:$C$26,"一本喰い")</f>
        <v>0</v>
      </c>
      <c r="E16" s="155">
        <f>$C$13*D16*$C$2*1</f>
        <v>0</v>
      </c>
      <c r="F16" s="154">
        <f>COUNTIF('1～6'!$E$3:$E$26,"一本喰い")+COUNTIF('7～12'!$E$3:$E$26,"一本喰い")</f>
        <v>0</v>
      </c>
      <c r="G16" s="155">
        <f>$C$13*F16*$C$2*1</f>
        <v>0</v>
      </c>
      <c r="H16" s="154">
        <f>COUNTIF('1～6'!$G$3:$G$26,"一本喰い")+COUNTIF('7～12'!$G$3:$G$26,"一本喰い")</f>
        <v>0</v>
      </c>
      <c r="I16" s="155">
        <f>$C$13*H16*$C$2*1</f>
        <v>0</v>
      </c>
      <c r="J16" s="154">
        <f>COUNTIF('1～6'!$I$3:$I$26,"一本喰い")+COUNTIF('7～12'!$I$3:$I$26,"一本喰い")</f>
        <v>0</v>
      </c>
      <c r="K16" s="155">
        <f>$C$13*J16*$C$2*1</f>
        <v>0</v>
      </c>
    </row>
    <row r="17" spans="1:11" x14ac:dyDescent="0.2">
      <c r="A17" s="258" t="s">
        <v>52</v>
      </c>
      <c r="B17" s="259"/>
      <c r="C17" s="262"/>
      <c r="D17" s="156">
        <f>COUNTIF('1～6'!$C$3:$C$26,"二本喰い")+COUNTIF('7～12'!$C$3:$C$26,"二本喰い")</f>
        <v>0</v>
      </c>
      <c r="E17" s="157">
        <f>$C$13*D17*$C$2*2</f>
        <v>0</v>
      </c>
      <c r="F17" s="156">
        <f>COUNTIF('1～6'!$E$3:$E$26,"二本喰い")+COUNTIF('7～12'!$E$3:$E$26,"二本喰い")</f>
        <v>0</v>
      </c>
      <c r="G17" s="157">
        <f>$C$13*F17*$C$2*2</f>
        <v>0</v>
      </c>
      <c r="H17" s="156">
        <f>COUNTIF('1～6'!$G$3:$G$26,"二本喰い")+COUNTIF('7～12'!$G$3:$G$26,"二本喰い")</f>
        <v>0</v>
      </c>
      <c r="I17" s="157">
        <f>$C$13*H17*$C$2*2</f>
        <v>0</v>
      </c>
      <c r="J17" s="156">
        <f>COUNTIF('1～6'!$I$3:$I$26,"二本喰い")+COUNTIF('7～12'!$I$3:$I$26,"二本喰い")</f>
        <v>0</v>
      </c>
      <c r="K17" s="157">
        <f>$C$13*J17*$C$2*2</f>
        <v>0</v>
      </c>
    </row>
    <row r="18" spans="1:11" ht="16.8" thickBot="1" x14ac:dyDescent="0.25">
      <c r="A18" s="260" t="s">
        <v>52</v>
      </c>
      <c r="B18" s="261"/>
      <c r="C18" s="263"/>
      <c r="D18" s="158">
        <f>COUNTIF('1～6'!$C$3:$C$26,"三本喰い")+COUNTIF('7～12'!$C$3:$C$26,"三本喰い")</f>
        <v>0</v>
      </c>
      <c r="E18" s="159">
        <f>$C$13*D18*$C$2*3</f>
        <v>0</v>
      </c>
      <c r="F18" s="158">
        <f>COUNTIF('1～6'!$E$3:$E$26,"三本喰い")+COUNTIF('7～12'!$E$3:$E$26,"三本喰い")</f>
        <v>0</v>
      </c>
      <c r="G18" s="159">
        <f>$C$13*F18*$C$2*3</f>
        <v>0</v>
      </c>
      <c r="H18" s="158">
        <f>COUNTIF('1～6'!$G$3:$G$26,"三本喰い")+COUNTIF('7～12'!$G$3:$G$26,"三本喰い")</f>
        <v>0</v>
      </c>
      <c r="I18" s="159">
        <f>$C$13*H18*$C$2*3</f>
        <v>0</v>
      </c>
      <c r="J18" s="158">
        <f>COUNTIF('1～6'!$I$3:$I$26,"三本喰い")+COUNTIF('7～12'!$I$3:$I$26,"三本喰い")</f>
        <v>0</v>
      </c>
      <c r="K18" s="159">
        <f>$C$13*J18*$C$2*3</f>
        <v>0</v>
      </c>
    </row>
    <row r="19" spans="1:11" ht="16.8" thickBot="1" x14ac:dyDescent="0.25">
      <c r="A19" s="257" t="s">
        <v>47</v>
      </c>
      <c r="B19" s="257"/>
      <c r="C19" s="162">
        <f>'1～6'!G35</f>
        <v>50</v>
      </c>
      <c r="D19" s="163">
        <f>'7～12'!C31</f>
        <v>0</v>
      </c>
      <c r="E19" s="164">
        <f>$C$19*D19</f>
        <v>0</v>
      </c>
      <c r="F19" s="163">
        <f>'7～12'!E31</f>
        <v>0</v>
      </c>
      <c r="G19" s="164">
        <f>$C$19*F19</f>
        <v>0</v>
      </c>
      <c r="H19" s="163">
        <f>'7～12'!G31</f>
        <v>0</v>
      </c>
      <c r="I19" s="164">
        <f>$C$19*H19</f>
        <v>0</v>
      </c>
      <c r="J19" s="163">
        <f>'7～12'!I31</f>
        <v>0</v>
      </c>
      <c r="K19" s="164">
        <f>$C$19*J19</f>
        <v>0</v>
      </c>
    </row>
    <row r="20" spans="1:11" x14ac:dyDescent="0.2">
      <c r="A20" s="267" t="s">
        <v>56</v>
      </c>
      <c r="B20" s="268"/>
      <c r="C20" s="269"/>
      <c r="D20" s="264">
        <f>SUM(E2:E19)</f>
        <v>0</v>
      </c>
      <c r="E20" s="265"/>
      <c r="F20" s="264">
        <f>SUM(G2:G19)</f>
        <v>0</v>
      </c>
      <c r="G20" s="265"/>
      <c r="H20" s="264">
        <f>SUM(I2:I19)</f>
        <v>0</v>
      </c>
      <c r="I20" s="265"/>
      <c r="J20" s="264">
        <f>SUM(K2:K19)</f>
        <v>0</v>
      </c>
      <c r="K20" s="265"/>
    </row>
    <row r="21" spans="1:11" ht="7.2" customHeight="1" x14ac:dyDescent="0.2"/>
    <row r="22" spans="1:11" x14ac:dyDescent="0.2"/>
    <row r="23" spans="1:11" x14ac:dyDescent="0.2"/>
    <row r="24" spans="1:11" x14ac:dyDescent="0.2"/>
    <row r="25" spans="1:11" x14ac:dyDescent="0.2"/>
    <row r="26" spans="1:11" x14ac:dyDescent="0.2"/>
    <row r="27" spans="1:11" x14ac:dyDescent="0.2"/>
    <row r="28" spans="1:11" x14ac:dyDescent="0.2"/>
    <row r="29" spans="1:11" x14ac:dyDescent="0.2"/>
    <row r="30" spans="1:11" x14ac:dyDescent="0.2"/>
    <row r="31" spans="1:11" x14ac:dyDescent="0.2"/>
    <row r="32" spans="1:11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</sheetData>
  <sheetProtection algorithmName="SHA-512" hashValue="/hgzTOazfiNSyuZQlwLxSMik5TZhEdKEWHZb2p1hJw5PYYr8C2goeCZR+ayPQk5ukB5dr4tFWN7C++vqFZFN3w==" saltValue="vFS/wODfN/XpEuBvQx91DQ==" spinCount="100000" sheet="1" objects="1" scenarios="1"/>
  <mergeCells count="28">
    <mergeCell ref="H20:I20"/>
    <mergeCell ref="J20:K20"/>
    <mergeCell ref="C7:C12"/>
    <mergeCell ref="A10:B10"/>
    <mergeCell ref="A11:B11"/>
    <mergeCell ref="A12:B12"/>
    <mergeCell ref="A20:C20"/>
    <mergeCell ref="D20:E20"/>
    <mergeCell ref="F20:G20"/>
    <mergeCell ref="A14:B14"/>
    <mergeCell ref="C13:C18"/>
    <mergeCell ref="A8:B8"/>
    <mergeCell ref="A9:B9"/>
    <mergeCell ref="J1:K1"/>
    <mergeCell ref="H1:I1"/>
    <mergeCell ref="F1:G1"/>
    <mergeCell ref="D1:E1"/>
    <mergeCell ref="C3:C6"/>
    <mergeCell ref="A3:A6"/>
    <mergeCell ref="A7:B7"/>
    <mergeCell ref="A13:B13"/>
    <mergeCell ref="A19:B19"/>
    <mergeCell ref="A1:B1"/>
    <mergeCell ref="A17:B17"/>
    <mergeCell ref="A2:B2"/>
    <mergeCell ref="A16:B16"/>
    <mergeCell ref="A15:B15"/>
    <mergeCell ref="A18:B18"/>
  </mergeCells>
  <phoneticPr fontId="1"/>
  <conditionalFormatting sqref="D20:K20">
    <cfRule type="cellIs" dxfId="1" priority="1" operator="lessThan">
      <formula>-1</formula>
    </cfRule>
    <cfRule type="cellIs" dxfId="0" priority="2" operator="greaterThan">
      <formula>1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workbookViewId="0">
      <selection activeCell="K4" sqref="K4"/>
    </sheetView>
  </sheetViews>
  <sheetFormatPr defaultRowHeight="13.2" x14ac:dyDescent="0.2"/>
  <sheetData>
    <row r="1" spans="1:16" x14ac:dyDescent="0.2">
      <c r="A1" t="str">
        <f>'1～6'!A2</f>
        <v>メンツ</v>
      </c>
      <c r="B1">
        <f>'1～6'!B2</f>
        <v>0</v>
      </c>
      <c r="C1" t="str">
        <f>'1～6'!C2</f>
        <v>いち</v>
      </c>
      <c r="D1">
        <f>'1～6'!D2</f>
        <v>0</v>
      </c>
      <c r="E1" t="str">
        <f>'1～6'!E2</f>
        <v>に</v>
      </c>
      <c r="F1">
        <f>'1～6'!F2</f>
        <v>0</v>
      </c>
      <c r="G1" t="str">
        <f>'1～6'!G2</f>
        <v>さん</v>
      </c>
      <c r="H1">
        <f>'1～6'!H2</f>
        <v>0</v>
      </c>
      <c r="I1" t="str">
        <f>'1～6'!I2</f>
        <v>し</v>
      </c>
      <c r="J1">
        <f>'1～6'!J2</f>
        <v>0</v>
      </c>
      <c r="L1" s="74" t="s">
        <v>57</v>
      </c>
      <c r="M1" s="74" t="str">
        <f>C1</f>
        <v>いち</v>
      </c>
      <c r="N1" s="74" t="str">
        <f>E1</f>
        <v>に</v>
      </c>
      <c r="O1" s="74" t="str">
        <f>G1</f>
        <v>さん</v>
      </c>
      <c r="P1" s="74" t="str">
        <f>I1</f>
        <v>し</v>
      </c>
    </row>
    <row r="2" spans="1:16" x14ac:dyDescent="0.2">
      <c r="A2">
        <f>'1～6'!A3</f>
        <v>1</v>
      </c>
      <c r="B2" t="str">
        <f>'1～6'!B3</f>
        <v>点数</v>
      </c>
      <c r="C2">
        <f>'1～6'!C3</f>
        <v>0</v>
      </c>
      <c r="D2">
        <f>'1～6'!D3</f>
        <v>0</v>
      </c>
      <c r="E2">
        <f>'1～6'!E3</f>
        <v>0</v>
      </c>
      <c r="F2">
        <f>'1～6'!F3</f>
        <v>0</v>
      </c>
      <c r="G2">
        <f>'1～6'!G3</f>
        <v>0</v>
      </c>
      <c r="H2">
        <f>'1～6'!H3</f>
        <v>0</v>
      </c>
      <c r="I2">
        <f>'1～6'!I3</f>
        <v>0</v>
      </c>
      <c r="J2">
        <f>'1～6'!J3</f>
        <v>0</v>
      </c>
      <c r="L2" s="73">
        <v>1</v>
      </c>
      <c r="M2" s="73" t="e">
        <f>IF('1～6'!C3="",NA(),累計!D6)</f>
        <v>#N/A</v>
      </c>
      <c r="N2" s="73" t="e">
        <f>IF('1～6'!E3="",NA(),累計!F6)</f>
        <v>#N/A</v>
      </c>
      <c r="O2" s="73" t="e">
        <f>IF('1～6'!G3="",NA(),H6)</f>
        <v>#N/A</v>
      </c>
      <c r="P2" s="73" t="e">
        <f>IF('1～6'!I3="",NA(),J6)</f>
        <v>#N/A</v>
      </c>
    </row>
    <row r="3" spans="1:16" x14ac:dyDescent="0.2">
      <c r="A3">
        <f>'1～6'!A4</f>
        <v>0</v>
      </c>
      <c r="B3" t="str">
        <f>'1～6'!B4</f>
        <v>ウマ</v>
      </c>
      <c r="C3" t="str">
        <f>'1～6'!C4</f>
        <v>▼で選択</v>
      </c>
      <c r="D3">
        <f>'1～6'!D4</f>
        <v>0</v>
      </c>
      <c r="E3" t="str">
        <f>'1～6'!E4</f>
        <v>▼で選択</v>
      </c>
      <c r="F3">
        <f>'1～6'!F4</f>
        <v>0</v>
      </c>
      <c r="G3" t="str">
        <f>'1～6'!G4</f>
        <v>▼で選択</v>
      </c>
      <c r="H3">
        <f>'1～6'!H4</f>
        <v>0</v>
      </c>
      <c r="I3" t="str">
        <f>'1～6'!I4</f>
        <v>▼で選択</v>
      </c>
      <c r="J3">
        <f>'1～6'!J4</f>
        <v>0</v>
      </c>
      <c r="L3" s="73">
        <v>2</v>
      </c>
      <c r="M3" s="73" t="e">
        <f>IF('1～6'!C7="",NA(),D11)</f>
        <v>#N/A</v>
      </c>
      <c r="N3" s="73" t="e">
        <f>IF('1～6'!E7="",NA(),累計!F11)</f>
        <v>#N/A</v>
      </c>
      <c r="O3" s="73" t="e">
        <f>IF('1～6'!G7="",NA(),H11)</f>
        <v>#N/A</v>
      </c>
      <c r="P3" s="73" t="e">
        <f>IF('1～6'!I7="",NA(),J11)</f>
        <v>#N/A</v>
      </c>
    </row>
    <row r="4" spans="1:16" x14ac:dyDescent="0.2">
      <c r="A4">
        <f>'1～6'!A5</f>
        <v>0</v>
      </c>
      <c r="B4" t="str">
        <f>'1～6'!B5</f>
        <v>箱</v>
      </c>
      <c r="C4" t="str">
        <f>'1～6'!C5</f>
        <v>▼で選択</v>
      </c>
      <c r="D4">
        <f>'1～6'!D5</f>
        <v>0</v>
      </c>
      <c r="E4" t="str">
        <f>'1～6'!E5</f>
        <v>▼で選択</v>
      </c>
      <c r="F4">
        <f>'1～6'!F5</f>
        <v>0</v>
      </c>
      <c r="G4" t="str">
        <f>'1～6'!G5</f>
        <v>▼で選択</v>
      </c>
      <c r="H4">
        <f>'1～6'!H5</f>
        <v>0</v>
      </c>
      <c r="I4" t="str">
        <f>'1～6'!I5</f>
        <v>▼で選択</v>
      </c>
      <c r="J4">
        <f>'1～6'!J5</f>
        <v>0</v>
      </c>
      <c r="L4" s="73">
        <v>3</v>
      </c>
      <c r="M4" s="73" t="e">
        <f>IF('1～6'!C11="",NA(),D16)</f>
        <v>#N/A</v>
      </c>
      <c r="N4" s="73" t="e">
        <f>IF('1～6'!E11="",NA(),F16)</f>
        <v>#N/A</v>
      </c>
      <c r="O4" s="73" t="e">
        <f>IF('1～6'!G11="",NA(),H16)</f>
        <v>#N/A</v>
      </c>
      <c r="P4" s="73" t="e">
        <f>IF('1～6'!I11="",NA(),J16)</f>
        <v>#N/A</v>
      </c>
    </row>
    <row r="5" spans="1:16" x14ac:dyDescent="0.2">
      <c r="A5">
        <f>'1～6'!A6</f>
        <v>0</v>
      </c>
      <c r="B5" t="str">
        <f>'1～6'!B6</f>
        <v>焼鳥</v>
      </c>
      <c r="C5" t="str">
        <f>'1～6'!C6</f>
        <v>▼で選択</v>
      </c>
      <c r="D5">
        <f>'1～6'!D6</f>
        <v>0</v>
      </c>
      <c r="E5" t="str">
        <f>'1～6'!E6</f>
        <v>▼で選択</v>
      </c>
      <c r="F5">
        <f>'1～6'!F6</f>
        <v>0</v>
      </c>
      <c r="G5" t="str">
        <f>'1～6'!G6</f>
        <v>▼で選択</v>
      </c>
      <c r="H5">
        <f>'1～6'!H6</f>
        <v>0</v>
      </c>
      <c r="I5" t="str">
        <f>'1～6'!I6</f>
        <v>▼で選択</v>
      </c>
      <c r="J5">
        <f>'1～6'!J6</f>
        <v>0</v>
      </c>
      <c r="L5" s="73">
        <v>4</v>
      </c>
      <c r="M5" s="73" t="e">
        <f>IF('1～6'!C15="",NA(),D21)</f>
        <v>#N/A</v>
      </c>
      <c r="N5" s="73" t="e">
        <f>IF('1～6'!E15="",NA(),F21)</f>
        <v>#N/A</v>
      </c>
      <c r="O5" s="73" t="e">
        <f>IF('1～6'!G15="",NA(),F17)</f>
        <v>#N/A</v>
      </c>
      <c r="P5" s="73" t="e">
        <f>IF('1～6'!I15="",NA(),J21)</f>
        <v>#N/A</v>
      </c>
    </row>
    <row r="6" spans="1:16" x14ac:dyDescent="0.2">
      <c r="A6" s="59"/>
      <c r="B6" s="59"/>
      <c r="C6" s="59"/>
      <c r="D6" s="59">
        <f>SUM(D2:D5)</f>
        <v>0</v>
      </c>
      <c r="E6" s="59"/>
      <c r="F6" s="59">
        <f t="shared" ref="F6" si="0">SUM(F2:F5)</f>
        <v>0</v>
      </c>
      <c r="G6" s="59"/>
      <c r="H6" s="59">
        <f t="shared" ref="H6" si="1">SUM(H2:H5)</f>
        <v>0</v>
      </c>
      <c r="I6" s="59"/>
      <c r="J6" s="59">
        <f>SUM(J2:J5)</f>
        <v>0</v>
      </c>
      <c r="L6" s="73">
        <v>5</v>
      </c>
      <c r="M6" s="73" t="e">
        <f>IF('1～6'!C19="",NA(),D26)</f>
        <v>#N/A</v>
      </c>
      <c r="N6" s="73" t="e">
        <f>IF('1～6'!E19="",NA(),F26)</f>
        <v>#N/A</v>
      </c>
      <c r="O6" s="73" t="e">
        <f>IF('1～6'!G19="",NA(),H26)</f>
        <v>#N/A</v>
      </c>
      <c r="P6" s="73" t="e">
        <f>IF('1～6'!I19="",NA(),J26)</f>
        <v>#N/A</v>
      </c>
    </row>
    <row r="7" spans="1:16" x14ac:dyDescent="0.2">
      <c r="A7">
        <f>'1～6'!A7</f>
        <v>2</v>
      </c>
      <c r="B7" t="str">
        <f>'1～6'!B7</f>
        <v>点数</v>
      </c>
      <c r="C7">
        <f>'1～6'!C7</f>
        <v>0</v>
      </c>
      <c r="D7">
        <f>'1～6'!D7</f>
        <v>0</v>
      </c>
      <c r="E7">
        <f>'1～6'!E7</f>
        <v>0</v>
      </c>
      <c r="F7">
        <f>'1～6'!F7</f>
        <v>0</v>
      </c>
      <c r="G7">
        <f>'1～6'!G7</f>
        <v>0</v>
      </c>
      <c r="H7">
        <f>'1～6'!H7</f>
        <v>0</v>
      </c>
      <c r="I7">
        <f>'1～6'!I7</f>
        <v>0</v>
      </c>
      <c r="J7">
        <f>'1～6'!J7</f>
        <v>0</v>
      </c>
      <c r="L7" s="73">
        <v>6</v>
      </c>
      <c r="M7" s="73" t="e">
        <f>IF('1～6'!C23="",NA(),D31)</f>
        <v>#N/A</v>
      </c>
      <c r="N7" s="73" t="e">
        <f>IF('1～6'!E23="",NA(),F31)</f>
        <v>#N/A</v>
      </c>
      <c r="O7" s="73" t="e">
        <f>IF('1～6'!G23="",NA(),H31)</f>
        <v>#N/A</v>
      </c>
      <c r="P7" s="73" t="e">
        <f>IF('1～6'!I23="",NA(),J31)</f>
        <v>#N/A</v>
      </c>
    </row>
    <row r="8" spans="1:16" x14ac:dyDescent="0.2">
      <c r="A8">
        <f>'1～6'!A8</f>
        <v>0</v>
      </c>
      <c r="B8" t="str">
        <f>'1～6'!B8</f>
        <v>ウマ</v>
      </c>
      <c r="C8" t="str">
        <f>'1～6'!C8</f>
        <v>▼で選択</v>
      </c>
      <c r="D8">
        <f>'1～6'!D8</f>
        <v>0</v>
      </c>
      <c r="E8" t="str">
        <f>'1～6'!E8</f>
        <v>▼で選択</v>
      </c>
      <c r="F8">
        <f>'1～6'!F8</f>
        <v>0</v>
      </c>
      <c r="G8" t="str">
        <f>'1～6'!G8</f>
        <v>▼で選択</v>
      </c>
      <c r="H8">
        <f>'1～6'!H8</f>
        <v>0</v>
      </c>
      <c r="I8" t="str">
        <f>'1～6'!I8</f>
        <v>▼で選択</v>
      </c>
      <c r="J8">
        <f>'1～6'!J8</f>
        <v>0</v>
      </c>
      <c r="L8" s="73">
        <v>7</v>
      </c>
      <c r="M8" s="73" t="e">
        <f>IF('7～12'!C3="",NA(),D36)</f>
        <v>#N/A</v>
      </c>
      <c r="N8" s="73" t="e">
        <f>IF('7～12'!E3="",NA(),F36)</f>
        <v>#N/A</v>
      </c>
      <c r="O8" s="73" t="e">
        <f>IF('7～12'!G3="",NA(),H36)</f>
        <v>#N/A</v>
      </c>
      <c r="P8" s="73" t="e">
        <f>IF('7～12'!I3="",NA(),J36)</f>
        <v>#N/A</v>
      </c>
    </row>
    <row r="9" spans="1:16" x14ac:dyDescent="0.2">
      <c r="A9">
        <f>'1～6'!A9</f>
        <v>0</v>
      </c>
      <c r="B9" t="str">
        <f>'1～6'!B9</f>
        <v>箱</v>
      </c>
      <c r="C9" t="str">
        <f>'1～6'!C9</f>
        <v>▼で選択</v>
      </c>
      <c r="D9">
        <f>'1～6'!D9</f>
        <v>0</v>
      </c>
      <c r="E9" t="str">
        <f>'1～6'!E9</f>
        <v>▼で選択</v>
      </c>
      <c r="F9">
        <f>'1～6'!F9</f>
        <v>0</v>
      </c>
      <c r="G9" t="str">
        <f>'1～6'!G9</f>
        <v>▼で選択</v>
      </c>
      <c r="H9">
        <f>'1～6'!H9</f>
        <v>0</v>
      </c>
      <c r="I9" t="str">
        <f>'1～6'!I9</f>
        <v>▼で選択</v>
      </c>
      <c r="J9">
        <f>'1～6'!J9</f>
        <v>0</v>
      </c>
      <c r="L9" s="73">
        <v>8</v>
      </c>
      <c r="M9" s="73" t="e">
        <f>IF('7～12'!C7="",NA(),D41)</f>
        <v>#N/A</v>
      </c>
      <c r="N9" s="73" t="e">
        <f>IF('7～12'!E7="",NA(),F41)</f>
        <v>#N/A</v>
      </c>
      <c r="O9" s="73" t="e">
        <f>IF('7～12'!G7="",NA(),H41)</f>
        <v>#N/A</v>
      </c>
      <c r="P9" s="73" t="e">
        <f>IF('7～12'!I7="",NA(),J41)</f>
        <v>#N/A</v>
      </c>
    </row>
    <row r="10" spans="1:16" x14ac:dyDescent="0.2">
      <c r="A10">
        <f>'1～6'!A10</f>
        <v>0</v>
      </c>
      <c r="B10" t="str">
        <f>'1～6'!B10</f>
        <v>焼鳥</v>
      </c>
      <c r="C10" t="str">
        <f>'1～6'!C10</f>
        <v>▼で選択</v>
      </c>
      <c r="D10">
        <f>'1～6'!D10</f>
        <v>0</v>
      </c>
      <c r="E10" t="str">
        <f>'1～6'!E10</f>
        <v>▼で選択</v>
      </c>
      <c r="F10">
        <f>'1～6'!F10</f>
        <v>0</v>
      </c>
      <c r="G10" t="str">
        <f>'1～6'!G10</f>
        <v>▼で選択</v>
      </c>
      <c r="H10">
        <f>'1～6'!H10</f>
        <v>0</v>
      </c>
      <c r="I10" t="str">
        <f>'1～6'!I10</f>
        <v>▼で選択</v>
      </c>
      <c r="J10">
        <f>'1～6'!J10</f>
        <v>0</v>
      </c>
      <c r="L10" s="73">
        <v>9</v>
      </c>
      <c r="M10" s="73" t="e">
        <f>IF('7～12'!C11="",NA(),D46)</f>
        <v>#N/A</v>
      </c>
      <c r="N10" s="73" t="e">
        <f>IF('7～12'!E11="",NA(),F46)</f>
        <v>#N/A</v>
      </c>
      <c r="O10" s="73" t="e">
        <f>IF('7～12'!G11="",NA(),H46)</f>
        <v>#N/A</v>
      </c>
      <c r="P10" s="73" t="e">
        <f>IF('7～12'!I11="",NA(),J46)</f>
        <v>#N/A</v>
      </c>
    </row>
    <row r="11" spans="1:16" x14ac:dyDescent="0.2">
      <c r="A11" s="59"/>
      <c r="B11" s="59"/>
      <c r="C11" s="59"/>
      <c r="D11" s="59">
        <f>SUM(D7:D10)</f>
        <v>0</v>
      </c>
      <c r="E11" s="59"/>
      <c r="F11" s="59">
        <f t="shared" ref="F11" si="2">SUM(F7:F10)</f>
        <v>0</v>
      </c>
      <c r="G11" s="59"/>
      <c r="H11" s="59">
        <f t="shared" ref="H11" si="3">SUM(H7:H10)</f>
        <v>0</v>
      </c>
      <c r="I11" s="59"/>
      <c r="J11" s="59">
        <f t="shared" ref="J11" si="4">SUM(J7:J10)</f>
        <v>0</v>
      </c>
      <c r="L11" s="73">
        <v>10</v>
      </c>
      <c r="M11" s="73" t="e">
        <f>IF('7～12'!C15="",NA(),D51)</f>
        <v>#N/A</v>
      </c>
      <c r="N11" s="73" t="e">
        <f>IF('7～12'!E15="",NA(),F51)</f>
        <v>#N/A</v>
      </c>
      <c r="O11" s="73" t="e">
        <f>IF('7～12'!G15="",NA(),H51)</f>
        <v>#N/A</v>
      </c>
      <c r="P11" s="73" t="e">
        <f>IF('7～12'!I15="",NA(),J51)</f>
        <v>#N/A</v>
      </c>
    </row>
    <row r="12" spans="1:16" x14ac:dyDescent="0.2">
      <c r="A12">
        <f>'1～6'!A11</f>
        <v>3</v>
      </c>
      <c r="B12" t="str">
        <f>'1～6'!B11</f>
        <v>点数</v>
      </c>
      <c r="C12">
        <f>'1～6'!C11</f>
        <v>0</v>
      </c>
      <c r="D12">
        <f>'1～6'!D11</f>
        <v>0</v>
      </c>
      <c r="E12">
        <f>'1～6'!E11</f>
        <v>0</v>
      </c>
      <c r="F12">
        <f>'1～6'!F11</f>
        <v>0</v>
      </c>
      <c r="G12">
        <f>'1～6'!G11</f>
        <v>0</v>
      </c>
      <c r="H12">
        <f>'1～6'!H11</f>
        <v>0</v>
      </c>
      <c r="I12">
        <f>'1～6'!I11</f>
        <v>0</v>
      </c>
      <c r="J12">
        <f>'1～6'!J11</f>
        <v>0</v>
      </c>
      <c r="L12" s="73">
        <v>11</v>
      </c>
      <c r="M12" s="73" t="e">
        <f>IF('7～12'!C19="",NA(),D56)</f>
        <v>#N/A</v>
      </c>
      <c r="N12" s="73" t="e">
        <f>IF('7～12'!E19="",NA(),F56)</f>
        <v>#N/A</v>
      </c>
      <c r="O12" s="73" t="e">
        <f>IF('7～12'!G19="",NA(),H56)</f>
        <v>#N/A</v>
      </c>
      <c r="P12" s="73" t="e">
        <f>IF('7～12'!I19="",NA(),J56)</f>
        <v>#N/A</v>
      </c>
    </row>
    <row r="13" spans="1:16" x14ac:dyDescent="0.2">
      <c r="A13">
        <f>'1～6'!A12</f>
        <v>0</v>
      </c>
      <c r="B13" t="str">
        <f>'1～6'!B12</f>
        <v>ウマ</v>
      </c>
      <c r="C13" t="str">
        <f>'1～6'!C12</f>
        <v>▼で選択</v>
      </c>
      <c r="D13">
        <f>'1～6'!D12</f>
        <v>0</v>
      </c>
      <c r="E13" t="str">
        <f>'1～6'!E12</f>
        <v>▼で選択</v>
      </c>
      <c r="F13">
        <f>'1～6'!F12</f>
        <v>0</v>
      </c>
      <c r="G13" t="str">
        <f>'1～6'!G12</f>
        <v>▼で選択</v>
      </c>
      <c r="H13">
        <f>'1～6'!H12</f>
        <v>0</v>
      </c>
      <c r="I13" t="str">
        <f>'1～6'!I12</f>
        <v>▼で選択</v>
      </c>
      <c r="J13">
        <f>'1～6'!J12</f>
        <v>0</v>
      </c>
      <c r="L13" s="73">
        <v>12</v>
      </c>
      <c r="M13" s="73" t="e">
        <f>IF('7～12'!C23="",NA(),D61)</f>
        <v>#N/A</v>
      </c>
      <c r="N13" s="73" t="e">
        <f>IF('7～12'!E23="",NA(),F61)</f>
        <v>#N/A</v>
      </c>
      <c r="O13" s="73" t="e">
        <f>IF('7～12'!G23="",NA(),H61)</f>
        <v>#N/A</v>
      </c>
      <c r="P13" s="73" t="e">
        <f>IF('7～12'!I23="",NA(),J61)</f>
        <v>#N/A</v>
      </c>
    </row>
    <row r="14" spans="1:16" x14ac:dyDescent="0.2">
      <c r="A14">
        <f>'1～6'!A13</f>
        <v>0</v>
      </c>
      <c r="B14" t="str">
        <f>'1～6'!B13</f>
        <v>箱</v>
      </c>
      <c r="C14" t="str">
        <f>'1～6'!C13</f>
        <v>▼で選択</v>
      </c>
      <c r="D14">
        <f>'1～6'!D13</f>
        <v>0</v>
      </c>
      <c r="E14" t="str">
        <f>'1～6'!E13</f>
        <v>▼で選択</v>
      </c>
      <c r="F14">
        <f>'1～6'!F13</f>
        <v>0</v>
      </c>
      <c r="G14" t="str">
        <f>'1～6'!G13</f>
        <v>▼で選択</v>
      </c>
      <c r="H14">
        <f>'1～6'!H13</f>
        <v>0</v>
      </c>
      <c r="I14" t="str">
        <f>'1～6'!I13</f>
        <v>▼で選択</v>
      </c>
      <c r="J14">
        <f>'1～6'!J13</f>
        <v>0</v>
      </c>
    </row>
    <row r="15" spans="1:16" x14ac:dyDescent="0.2">
      <c r="A15">
        <f>'1～6'!A14</f>
        <v>0</v>
      </c>
      <c r="B15" t="str">
        <f>'1～6'!B14</f>
        <v>焼鳥</v>
      </c>
      <c r="C15" t="str">
        <f>'1～6'!C14</f>
        <v>▼で選択</v>
      </c>
      <c r="D15">
        <f>'1～6'!D14</f>
        <v>0</v>
      </c>
      <c r="E15" t="str">
        <f>'1～6'!E14</f>
        <v>▼で選択</v>
      </c>
      <c r="F15">
        <f>'1～6'!F14</f>
        <v>0</v>
      </c>
      <c r="G15" t="str">
        <f>'1～6'!G14</f>
        <v>▼で選択</v>
      </c>
      <c r="H15">
        <f>'1～6'!H14</f>
        <v>0</v>
      </c>
      <c r="I15" t="str">
        <f>'1～6'!I14</f>
        <v>▼で選択</v>
      </c>
      <c r="J15">
        <f>'1～6'!J14</f>
        <v>0</v>
      </c>
    </row>
    <row r="16" spans="1:16" x14ac:dyDescent="0.2">
      <c r="A16" s="59"/>
      <c r="B16" s="59"/>
      <c r="C16" s="59"/>
      <c r="D16" s="59">
        <f>SUM(D12:D15)</f>
        <v>0</v>
      </c>
      <c r="E16" s="59"/>
      <c r="F16" s="59">
        <f t="shared" ref="F16" si="5">SUM(F12:F15)</f>
        <v>0</v>
      </c>
      <c r="G16" s="59"/>
      <c r="H16" s="59">
        <f t="shared" ref="H16" si="6">SUM(H12:H15)</f>
        <v>0</v>
      </c>
      <c r="I16" s="59"/>
      <c r="J16" s="59">
        <f t="shared" ref="J16" si="7">SUM(J12:J15)</f>
        <v>0</v>
      </c>
    </row>
    <row r="17" spans="1:16" x14ac:dyDescent="0.2">
      <c r="A17">
        <f>'1～6'!A15</f>
        <v>4</v>
      </c>
      <c r="B17" t="str">
        <f>'1～6'!B15</f>
        <v>点数</v>
      </c>
      <c r="C17">
        <f>'1～6'!C15</f>
        <v>0</v>
      </c>
      <c r="D17">
        <f>'1～6'!D15</f>
        <v>0</v>
      </c>
      <c r="E17">
        <f>'1～6'!E15</f>
        <v>0</v>
      </c>
      <c r="F17">
        <f>'1～6'!F15</f>
        <v>0</v>
      </c>
      <c r="G17">
        <f>'1～6'!G15</f>
        <v>0</v>
      </c>
      <c r="H17">
        <f>'1～6'!H15</f>
        <v>0</v>
      </c>
      <c r="I17">
        <f>'1～6'!I15</f>
        <v>0</v>
      </c>
      <c r="J17">
        <f>'1～6'!J15</f>
        <v>0</v>
      </c>
      <c r="L17" s="74" t="s">
        <v>58</v>
      </c>
      <c r="M17" s="74" t="str">
        <f>C1</f>
        <v>いち</v>
      </c>
      <c r="N17" s="74" t="str">
        <f>E1</f>
        <v>に</v>
      </c>
      <c r="O17" s="74" t="str">
        <f>G1</f>
        <v>さん</v>
      </c>
      <c r="P17" s="74" t="str">
        <f>I1</f>
        <v>し</v>
      </c>
    </row>
    <row r="18" spans="1:16" x14ac:dyDescent="0.2">
      <c r="A18">
        <f>'1～6'!A16</f>
        <v>0</v>
      </c>
      <c r="B18" t="str">
        <f>'1～6'!B16</f>
        <v>ウマ</v>
      </c>
      <c r="C18" t="str">
        <f>'1～6'!C16</f>
        <v>▼で選択</v>
      </c>
      <c r="D18">
        <f>'1～6'!D16</f>
        <v>0</v>
      </c>
      <c r="E18" t="str">
        <f>'1～6'!E16</f>
        <v>▼で選択</v>
      </c>
      <c r="F18">
        <f>'1～6'!F16</f>
        <v>0</v>
      </c>
      <c r="G18" t="str">
        <f>'1～6'!G16</f>
        <v>▼で選択</v>
      </c>
      <c r="H18">
        <f>'1～6'!H16</f>
        <v>0</v>
      </c>
      <c r="I18" t="str">
        <f>'1～6'!I16</f>
        <v>▼で選択</v>
      </c>
      <c r="J18">
        <f>'1～6'!J16</f>
        <v>0</v>
      </c>
      <c r="L18" s="73">
        <v>1</v>
      </c>
      <c r="M18" s="73" t="e">
        <f>M2</f>
        <v>#N/A</v>
      </c>
      <c r="N18" s="73" t="e">
        <f t="shared" ref="N18:O18" si="8">N2</f>
        <v>#N/A</v>
      </c>
      <c r="O18" s="73" t="e">
        <f t="shared" si="8"/>
        <v>#N/A</v>
      </c>
      <c r="P18" s="73" t="e">
        <f>P2</f>
        <v>#N/A</v>
      </c>
    </row>
    <row r="19" spans="1:16" x14ac:dyDescent="0.2">
      <c r="A19">
        <f>'1～6'!A17</f>
        <v>0</v>
      </c>
      <c r="B19" t="str">
        <f>'1～6'!B17</f>
        <v>箱</v>
      </c>
      <c r="C19" t="str">
        <f>'1～6'!C17</f>
        <v>▼で選択</v>
      </c>
      <c r="D19">
        <f>'1～6'!D17</f>
        <v>0</v>
      </c>
      <c r="E19" t="str">
        <f>'1～6'!E17</f>
        <v>▼で選択</v>
      </c>
      <c r="F19">
        <f>'1～6'!F17</f>
        <v>0</v>
      </c>
      <c r="G19" t="str">
        <f>'1～6'!G17</f>
        <v>▼で選択</v>
      </c>
      <c r="H19">
        <f>'1～6'!H17</f>
        <v>0</v>
      </c>
      <c r="I19" t="str">
        <f>'1～6'!I17</f>
        <v>▼で選択</v>
      </c>
      <c r="J19">
        <f>'1～6'!J17</f>
        <v>0</v>
      </c>
      <c r="L19" s="73">
        <v>2</v>
      </c>
      <c r="M19" s="73" t="e">
        <f>M2+M3</f>
        <v>#N/A</v>
      </c>
      <c r="N19" s="73" t="e">
        <f t="shared" ref="N19:P19" si="9">N2+N3</f>
        <v>#N/A</v>
      </c>
      <c r="O19" s="73" t="e">
        <f t="shared" si="9"/>
        <v>#N/A</v>
      </c>
      <c r="P19" s="73" t="e">
        <f t="shared" si="9"/>
        <v>#N/A</v>
      </c>
    </row>
    <row r="20" spans="1:16" x14ac:dyDescent="0.2">
      <c r="A20">
        <f>'1～6'!A18</f>
        <v>0</v>
      </c>
      <c r="B20" t="str">
        <f>'1～6'!B18</f>
        <v>焼鳥</v>
      </c>
      <c r="C20" t="str">
        <f>'1～6'!C18</f>
        <v>▼で選択</v>
      </c>
      <c r="D20">
        <f>'1～6'!D18</f>
        <v>0</v>
      </c>
      <c r="E20" t="str">
        <f>'1～6'!E18</f>
        <v>▼で選択</v>
      </c>
      <c r="F20">
        <f>'1～6'!F18</f>
        <v>0</v>
      </c>
      <c r="G20" t="str">
        <f>'1～6'!G18</f>
        <v>▼で選択</v>
      </c>
      <c r="H20">
        <f>'1～6'!H18</f>
        <v>0</v>
      </c>
      <c r="I20" t="str">
        <f>'1～6'!I18</f>
        <v>▼で選択</v>
      </c>
      <c r="J20">
        <f>'1～6'!J18</f>
        <v>0</v>
      </c>
      <c r="L20" s="73">
        <v>3</v>
      </c>
      <c r="M20" s="73" t="e">
        <f>M4+M19</f>
        <v>#N/A</v>
      </c>
      <c r="N20" s="73" t="e">
        <f>N4+N19</f>
        <v>#N/A</v>
      </c>
      <c r="O20" s="73" t="e">
        <f t="shared" ref="O20:P20" si="10">O4+O19</f>
        <v>#N/A</v>
      </c>
      <c r="P20" s="73" t="e">
        <f t="shared" si="10"/>
        <v>#N/A</v>
      </c>
    </row>
    <row r="21" spans="1:16" x14ac:dyDescent="0.2">
      <c r="A21" s="59"/>
      <c r="B21" s="59"/>
      <c r="C21" s="59"/>
      <c r="D21" s="59">
        <f>SUM(D17:D20)</f>
        <v>0</v>
      </c>
      <c r="E21" s="59"/>
      <c r="F21" s="59">
        <f t="shared" ref="F21" si="11">SUM(F17:F20)</f>
        <v>0</v>
      </c>
      <c r="G21" s="59"/>
      <c r="H21" s="59">
        <f t="shared" ref="H21" si="12">SUM(H17:H20)</f>
        <v>0</v>
      </c>
      <c r="I21" s="59"/>
      <c r="J21" s="59">
        <f t="shared" ref="J21" si="13">SUM(J17:J20)</f>
        <v>0</v>
      </c>
      <c r="L21" s="73">
        <v>4</v>
      </c>
      <c r="M21" s="73" t="e">
        <f t="shared" ref="M21:M29" si="14">M5+M20</f>
        <v>#N/A</v>
      </c>
      <c r="N21" s="73" t="e">
        <f t="shared" ref="N21:P21" si="15">N5+N20</f>
        <v>#N/A</v>
      </c>
      <c r="O21" s="73" t="e">
        <f t="shared" si="15"/>
        <v>#N/A</v>
      </c>
      <c r="P21" s="73" t="e">
        <f t="shared" si="15"/>
        <v>#N/A</v>
      </c>
    </row>
    <row r="22" spans="1:16" x14ac:dyDescent="0.2">
      <c r="A22">
        <f>'1～6'!A19</f>
        <v>5</v>
      </c>
      <c r="B22" t="str">
        <f>'1～6'!B19</f>
        <v>点数</v>
      </c>
      <c r="C22">
        <f>'1～6'!C19</f>
        <v>0</v>
      </c>
      <c r="D22">
        <f>'1～6'!D19</f>
        <v>0</v>
      </c>
      <c r="E22">
        <f>'1～6'!E19</f>
        <v>0</v>
      </c>
      <c r="F22">
        <f>'1～6'!F19</f>
        <v>0</v>
      </c>
      <c r="G22">
        <f>'1～6'!G19</f>
        <v>0</v>
      </c>
      <c r="H22">
        <f>'1～6'!H19</f>
        <v>0</v>
      </c>
      <c r="I22">
        <f>'1～6'!I19</f>
        <v>0</v>
      </c>
      <c r="J22">
        <f>'1～6'!J19</f>
        <v>0</v>
      </c>
      <c r="L22" s="73">
        <v>5</v>
      </c>
      <c r="M22" s="73" t="e">
        <f t="shared" si="14"/>
        <v>#N/A</v>
      </c>
      <c r="N22" s="73" t="e">
        <f t="shared" ref="N22:P22" si="16">N6+N21</f>
        <v>#N/A</v>
      </c>
      <c r="O22" s="73" t="e">
        <f t="shared" si="16"/>
        <v>#N/A</v>
      </c>
      <c r="P22" s="73" t="e">
        <f t="shared" si="16"/>
        <v>#N/A</v>
      </c>
    </row>
    <row r="23" spans="1:16" x14ac:dyDescent="0.2">
      <c r="A23">
        <f>'1～6'!A20</f>
        <v>0</v>
      </c>
      <c r="B23" t="str">
        <f>'1～6'!B20</f>
        <v>ウマ</v>
      </c>
      <c r="C23" t="str">
        <f>'1～6'!C20</f>
        <v>▼で選択</v>
      </c>
      <c r="D23">
        <f>'1～6'!D20</f>
        <v>0</v>
      </c>
      <c r="E23" t="str">
        <f>'1～6'!E20</f>
        <v>▼で選択</v>
      </c>
      <c r="F23">
        <f>'1～6'!F20</f>
        <v>0</v>
      </c>
      <c r="G23" t="str">
        <f>'1～6'!G20</f>
        <v>▼で選択</v>
      </c>
      <c r="H23">
        <f>'1～6'!H20</f>
        <v>0</v>
      </c>
      <c r="I23" t="str">
        <f>'1～6'!I20</f>
        <v>▼で選択</v>
      </c>
      <c r="J23">
        <f>'1～6'!J20</f>
        <v>0</v>
      </c>
      <c r="L23" s="73">
        <v>6</v>
      </c>
      <c r="M23" s="73" t="e">
        <f t="shared" si="14"/>
        <v>#N/A</v>
      </c>
      <c r="N23" s="73" t="e">
        <f t="shared" ref="N23:P23" si="17">N7+N22</f>
        <v>#N/A</v>
      </c>
      <c r="O23" s="73" t="e">
        <f t="shared" si="17"/>
        <v>#N/A</v>
      </c>
      <c r="P23" s="73" t="e">
        <f t="shared" si="17"/>
        <v>#N/A</v>
      </c>
    </row>
    <row r="24" spans="1:16" x14ac:dyDescent="0.2">
      <c r="A24">
        <f>'1～6'!A21</f>
        <v>0</v>
      </c>
      <c r="B24" t="str">
        <f>'1～6'!B21</f>
        <v>箱</v>
      </c>
      <c r="C24" t="str">
        <f>'1～6'!C21</f>
        <v>▼で選択</v>
      </c>
      <c r="D24">
        <f>'1～6'!D21</f>
        <v>0</v>
      </c>
      <c r="E24" t="str">
        <f>'1～6'!E21</f>
        <v>▼で選択</v>
      </c>
      <c r="F24">
        <f>'1～6'!F21</f>
        <v>0</v>
      </c>
      <c r="G24" t="str">
        <f>'1～6'!G21</f>
        <v>▼で選択</v>
      </c>
      <c r="H24">
        <f>'1～6'!H21</f>
        <v>0</v>
      </c>
      <c r="I24" t="str">
        <f>'1～6'!I21</f>
        <v>▼で選択</v>
      </c>
      <c r="J24">
        <f>'1～6'!J21</f>
        <v>0</v>
      </c>
      <c r="L24" s="73">
        <v>7</v>
      </c>
      <c r="M24" s="73" t="e">
        <f t="shared" si="14"/>
        <v>#N/A</v>
      </c>
      <c r="N24" s="73" t="e">
        <f t="shared" ref="N24:P24" si="18">N8+N23</f>
        <v>#N/A</v>
      </c>
      <c r="O24" s="73" t="e">
        <f t="shared" si="18"/>
        <v>#N/A</v>
      </c>
      <c r="P24" s="73" t="e">
        <f t="shared" si="18"/>
        <v>#N/A</v>
      </c>
    </row>
    <row r="25" spans="1:16" x14ac:dyDescent="0.2">
      <c r="A25">
        <f>'1～6'!A22</f>
        <v>0</v>
      </c>
      <c r="B25" t="str">
        <f>'1～6'!B22</f>
        <v>焼鳥</v>
      </c>
      <c r="C25" t="str">
        <f>'1～6'!C22</f>
        <v>▼で選択</v>
      </c>
      <c r="D25">
        <f>'1～6'!D22</f>
        <v>0</v>
      </c>
      <c r="E25" t="str">
        <f>'1～6'!E22</f>
        <v>▼で選択</v>
      </c>
      <c r="F25">
        <f>'1～6'!F22</f>
        <v>0</v>
      </c>
      <c r="G25" t="str">
        <f>'1～6'!G22</f>
        <v>▼で選択</v>
      </c>
      <c r="H25">
        <f>'1～6'!H22</f>
        <v>0</v>
      </c>
      <c r="I25" t="str">
        <f>'1～6'!I22</f>
        <v>▼で選択</v>
      </c>
      <c r="J25">
        <f>'1～6'!J22</f>
        <v>0</v>
      </c>
      <c r="L25" s="73">
        <v>8</v>
      </c>
      <c r="M25" s="73" t="e">
        <f t="shared" si="14"/>
        <v>#N/A</v>
      </c>
      <c r="N25" s="73" t="e">
        <f t="shared" ref="N25:P25" si="19">N9+N24</f>
        <v>#N/A</v>
      </c>
      <c r="O25" s="73" t="e">
        <f t="shared" si="19"/>
        <v>#N/A</v>
      </c>
      <c r="P25" s="73" t="e">
        <f t="shared" si="19"/>
        <v>#N/A</v>
      </c>
    </row>
    <row r="26" spans="1:16" x14ac:dyDescent="0.2">
      <c r="A26" s="59"/>
      <c r="B26" s="59"/>
      <c r="C26" s="59"/>
      <c r="D26" s="59">
        <f>SUM(D22:D25)</f>
        <v>0</v>
      </c>
      <c r="E26" s="59"/>
      <c r="F26" s="59">
        <f t="shared" ref="F26" si="20">SUM(F22:F25)</f>
        <v>0</v>
      </c>
      <c r="G26" s="59"/>
      <c r="H26" s="59">
        <f t="shared" ref="H26" si="21">SUM(H22:H25)</f>
        <v>0</v>
      </c>
      <c r="I26" s="59"/>
      <c r="J26" s="59">
        <f t="shared" ref="J26" si="22">SUM(J22:J25)</f>
        <v>0</v>
      </c>
      <c r="L26" s="73">
        <v>9</v>
      </c>
      <c r="M26" s="73" t="e">
        <f t="shared" si="14"/>
        <v>#N/A</v>
      </c>
      <c r="N26" s="73" t="e">
        <f t="shared" ref="N26:P26" si="23">N10+N25</f>
        <v>#N/A</v>
      </c>
      <c r="O26" s="73" t="e">
        <f t="shared" si="23"/>
        <v>#N/A</v>
      </c>
      <c r="P26" s="73" t="e">
        <f t="shared" si="23"/>
        <v>#N/A</v>
      </c>
    </row>
    <row r="27" spans="1:16" x14ac:dyDescent="0.2">
      <c r="A27">
        <f>'1～6'!A23</f>
        <v>6</v>
      </c>
      <c r="B27" t="str">
        <f>'1～6'!B23</f>
        <v>点数</v>
      </c>
      <c r="C27">
        <f>'1～6'!C23</f>
        <v>0</v>
      </c>
      <c r="D27">
        <f>'1～6'!D23</f>
        <v>0</v>
      </c>
      <c r="E27">
        <f>'1～6'!E23</f>
        <v>0</v>
      </c>
      <c r="F27">
        <f>'1～6'!F23</f>
        <v>0</v>
      </c>
      <c r="G27">
        <f>'1～6'!G23</f>
        <v>0</v>
      </c>
      <c r="H27">
        <f>'1～6'!H23</f>
        <v>0</v>
      </c>
      <c r="I27">
        <f>'1～6'!I23</f>
        <v>0</v>
      </c>
      <c r="J27">
        <f>'1～6'!J23</f>
        <v>0</v>
      </c>
      <c r="L27" s="73">
        <v>10</v>
      </c>
      <c r="M27" s="73" t="e">
        <f t="shared" si="14"/>
        <v>#N/A</v>
      </c>
      <c r="N27" s="73" t="e">
        <f t="shared" ref="N27:P27" si="24">N11+N26</f>
        <v>#N/A</v>
      </c>
      <c r="O27" s="73" t="e">
        <f t="shared" si="24"/>
        <v>#N/A</v>
      </c>
      <c r="P27" s="73" t="e">
        <f t="shared" si="24"/>
        <v>#N/A</v>
      </c>
    </row>
    <row r="28" spans="1:16" x14ac:dyDescent="0.2">
      <c r="A28">
        <f>'1～6'!A24</f>
        <v>0</v>
      </c>
      <c r="B28" t="str">
        <f>'1～6'!B24</f>
        <v>ウマ</v>
      </c>
      <c r="C28" t="str">
        <f>'1～6'!C24</f>
        <v>▼で選択</v>
      </c>
      <c r="D28">
        <f>'1～6'!D24</f>
        <v>0</v>
      </c>
      <c r="E28" t="str">
        <f>'1～6'!E24</f>
        <v>▼で選択</v>
      </c>
      <c r="F28">
        <f>'1～6'!F24</f>
        <v>0</v>
      </c>
      <c r="G28" t="str">
        <f>'1～6'!G24</f>
        <v>▼で選択</v>
      </c>
      <c r="H28">
        <f>'1～6'!H24</f>
        <v>0</v>
      </c>
      <c r="I28" t="str">
        <f>'1～6'!I24</f>
        <v>▼で選択</v>
      </c>
      <c r="J28">
        <f>'1～6'!J24</f>
        <v>0</v>
      </c>
      <c r="L28" s="73">
        <v>11</v>
      </c>
      <c r="M28" s="73" t="e">
        <f t="shared" si="14"/>
        <v>#N/A</v>
      </c>
      <c r="N28" s="73" t="e">
        <f t="shared" ref="N28:P28" si="25">N12+N27</f>
        <v>#N/A</v>
      </c>
      <c r="O28" s="73" t="e">
        <f t="shared" si="25"/>
        <v>#N/A</v>
      </c>
      <c r="P28" s="73" t="e">
        <f t="shared" si="25"/>
        <v>#N/A</v>
      </c>
    </row>
    <row r="29" spans="1:16" x14ac:dyDescent="0.2">
      <c r="A29">
        <f>'1～6'!A25</f>
        <v>0</v>
      </c>
      <c r="B29" t="str">
        <f>'1～6'!B25</f>
        <v>箱</v>
      </c>
      <c r="C29" t="str">
        <f>'1～6'!C25</f>
        <v>▼で選択</v>
      </c>
      <c r="D29">
        <f>'1～6'!D25</f>
        <v>0</v>
      </c>
      <c r="E29" t="str">
        <f>'1～6'!E25</f>
        <v>▼で選択</v>
      </c>
      <c r="F29">
        <f>'1～6'!F25</f>
        <v>0</v>
      </c>
      <c r="G29" t="str">
        <f>'1～6'!G25</f>
        <v>▼で選択</v>
      </c>
      <c r="H29">
        <f>'1～6'!H25</f>
        <v>0</v>
      </c>
      <c r="I29" t="str">
        <f>'1～6'!I25</f>
        <v>▼で選択</v>
      </c>
      <c r="J29">
        <f>'1～6'!J25</f>
        <v>0</v>
      </c>
      <c r="L29" s="73">
        <v>12</v>
      </c>
      <c r="M29" s="73" t="e">
        <f t="shared" si="14"/>
        <v>#N/A</v>
      </c>
      <c r="N29" s="73" t="e">
        <f t="shared" ref="N29:P29" si="26">N13+N28</f>
        <v>#N/A</v>
      </c>
      <c r="O29" s="73" t="e">
        <f t="shared" si="26"/>
        <v>#N/A</v>
      </c>
      <c r="P29" s="73" t="e">
        <f t="shared" si="26"/>
        <v>#N/A</v>
      </c>
    </row>
    <row r="30" spans="1:16" x14ac:dyDescent="0.2">
      <c r="A30">
        <f>'1～6'!A26</f>
        <v>0</v>
      </c>
      <c r="B30" t="str">
        <f>'1～6'!B26</f>
        <v>焼鳥</v>
      </c>
      <c r="C30" t="str">
        <f>'1～6'!C26</f>
        <v>▼で選択</v>
      </c>
      <c r="D30">
        <f>'1～6'!D26</f>
        <v>0</v>
      </c>
      <c r="E30" t="str">
        <f>'1～6'!E26</f>
        <v>▼で選択</v>
      </c>
      <c r="F30">
        <f>'1～6'!F26</f>
        <v>0</v>
      </c>
      <c r="G30" t="str">
        <f>'1～6'!G26</f>
        <v>▼で選択</v>
      </c>
      <c r="H30">
        <f>'1～6'!H26</f>
        <v>0</v>
      </c>
      <c r="I30" t="str">
        <f>'1～6'!I26</f>
        <v>▼で選択</v>
      </c>
      <c r="J30">
        <f>'1～6'!J26</f>
        <v>0</v>
      </c>
    </row>
    <row r="31" spans="1:16" x14ac:dyDescent="0.2">
      <c r="A31" s="59"/>
      <c r="B31" s="59"/>
      <c r="C31" s="59"/>
      <c r="D31" s="59">
        <f>SUM(D27:D30)</f>
        <v>0</v>
      </c>
      <c r="E31" s="59"/>
      <c r="F31" s="59">
        <f t="shared" ref="F31" si="27">SUM(F27:F30)</f>
        <v>0</v>
      </c>
      <c r="G31" s="59"/>
      <c r="H31" s="59">
        <f t="shared" ref="H31" si="28">SUM(H27:H30)</f>
        <v>0</v>
      </c>
      <c r="I31" s="59"/>
      <c r="J31" s="59">
        <f t="shared" ref="J31" si="29">SUM(J27:J30)</f>
        <v>0</v>
      </c>
    </row>
    <row r="32" spans="1:16" x14ac:dyDescent="0.2">
      <c r="A32">
        <f>'7～12'!A3</f>
        <v>7</v>
      </c>
      <c r="B32" t="str">
        <f>'7～12'!B3</f>
        <v>点数</v>
      </c>
      <c r="C32">
        <f>'7～12'!C3</f>
        <v>0</v>
      </c>
      <c r="D32">
        <f>'7～12'!D3</f>
        <v>0</v>
      </c>
      <c r="E32">
        <f>'7～12'!E3</f>
        <v>0</v>
      </c>
      <c r="F32">
        <f>'7～12'!F3</f>
        <v>0</v>
      </c>
      <c r="G32">
        <f>'7～12'!G3</f>
        <v>0</v>
      </c>
      <c r="H32">
        <f>'7～12'!H3</f>
        <v>0</v>
      </c>
      <c r="I32">
        <f>'7～12'!I3</f>
        <v>0</v>
      </c>
      <c r="J32">
        <f>'7～12'!J3</f>
        <v>0</v>
      </c>
    </row>
    <row r="33" spans="1:10" x14ac:dyDescent="0.2">
      <c r="A33">
        <f>'7～12'!A4</f>
        <v>0</v>
      </c>
      <c r="B33" t="str">
        <f>'7～12'!B4</f>
        <v>ウマ</v>
      </c>
      <c r="C33" t="str">
        <f>'7～12'!C4</f>
        <v>▼で選択</v>
      </c>
      <c r="D33">
        <f>'7～12'!D4</f>
        <v>0</v>
      </c>
      <c r="E33" t="str">
        <f>'7～12'!E4</f>
        <v>▼で選択</v>
      </c>
      <c r="F33">
        <f>'7～12'!F4</f>
        <v>0</v>
      </c>
      <c r="G33" t="str">
        <f>'7～12'!G4</f>
        <v>▼で選択</v>
      </c>
      <c r="H33">
        <f>'7～12'!H4</f>
        <v>0</v>
      </c>
      <c r="I33" t="str">
        <f>'7～12'!I4</f>
        <v>▼で選択</v>
      </c>
      <c r="J33">
        <f>'7～12'!J4</f>
        <v>0</v>
      </c>
    </row>
    <row r="34" spans="1:10" x14ac:dyDescent="0.2">
      <c r="A34">
        <f>'7～12'!A5</f>
        <v>0</v>
      </c>
      <c r="B34" t="str">
        <f>'7～12'!B5</f>
        <v>箱</v>
      </c>
      <c r="C34" t="str">
        <f>'7～12'!C5</f>
        <v>▼で選択</v>
      </c>
      <c r="D34">
        <f>'7～12'!D5</f>
        <v>0</v>
      </c>
      <c r="E34" t="str">
        <f>'7～12'!E5</f>
        <v>▼で選択</v>
      </c>
      <c r="F34">
        <f>'7～12'!F5</f>
        <v>0</v>
      </c>
      <c r="G34" t="str">
        <f>'7～12'!G5</f>
        <v>▼で選択</v>
      </c>
      <c r="H34">
        <f>'7～12'!H5</f>
        <v>0</v>
      </c>
      <c r="I34" t="str">
        <f>'7～12'!I5</f>
        <v>▼で選択</v>
      </c>
      <c r="J34">
        <f>'7～12'!J5</f>
        <v>0</v>
      </c>
    </row>
    <row r="35" spans="1:10" x14ac:dyDescent="0.2">
      <c r="A35">
        <f>'7～12'!A6</f>
        <v>0</v>
      </c>
      <c r="B35" t="str">
        <f>'7～12'!B6</f>
        <v>焼鳥</v>
      </c>
      <c r="C35" t="str">
        <f>'7～12'!C6</f>
        <v>▼で選択</v>
      </c>
      <c r="D35">
        <f>'7～12'!D6</f>
        <v>0</v>
      </c>
      <c r="E35" t="str">
        <f>'7～12'!E6</f>
        <v>▼で選択</v>
      </c>
      <c r="F35">
        <f>'7～12'!F6</f>
        <v>0</v>
      </c>
      <c r="G35" t="str">
        <f>'7～12'!G6</f>
        <v>▼で選択</v>
      </c>
      <c r="H35">
        <f>'7～12'!H6</f>
        <v>0</v>
      </c>
      <c r="I35" t="str">
        <f>'7～12'!I6</f>
        <v>▼で選択</v>
      </c>
      <c r="J35">
        <f>'7～12'!J6</f>
        <v>0</v>
      </c>
    </row>
    <row r="36" spans="1:10" x14ac:dyDescent="0.2">
      <c r="A36" s="60"/>
      <c r="B36" s="60"/>
      <c r="C36" s="60"/>
      <c r="D36" s="60">
        <f>SUM(D32:D35)</f>
        <v>0</v>
      </c>
      <c r="E36" s="60"/>
      <c r="F36" s="60">
        <f t="shared" ref="F36" si="30">SUM(F32:F35)</f>
        <v>0</v>
      </c>
      <c r="G36" s="60"/>
      <c r="H36" s="60">
        <f t="shared" ref="H36" si="31">SUM(H32:H35)</f>
        <v>0</v>
      </c>
      <c r="I36" s="60"/>
      <c r="J36" s="60">
        <f t="shared" ref="J36" si="32">SUM(J32:J35)</f>
        <v>0</v>
      </c>
    </row>
    <row r="37" spans="1:10" x14ac:dyDescent="0.2">
      <c r="A37">
        <f>'7～12'!A7</f>
        <v>8</v>
      </c>
      <c r="B37" t="str">
        <f>'7～12'!B7</f>
        <v>点数</v>
      </c>
      <c r="C37">
        <f>'7～12'!C7</f>
        <v>0</v>
      </c>
      <c r="D37">
        <f>'7～12'!D7</f>
        <v>0</v>
      </c>
      <c r="E37">
        <f>'7～12'!E7</f>
        <v>0</v>
      </c>
      <c r="F37">
        <f>'7～12'!F7</f>
        <v>0</v>
      </c>
      <c r="G37">
        <f>'7～12'!G7</f>
        <v>0</v>
      </c>
      <c r="H37">
        <f>'7～12'!H7</f>
        <v>0</v>
      </c>
      <c r="I37">
        <f>'7～12'!I7</f>
        <v>0</v>
      </c>
      <c r="J37">
        <f>'7～12'!J7</f>
        <v>0</v>
      </c>
    </row>
    <row r="38" spans="1:10" x14ac:dyDescent="0.2">
      <c r="A38">
        <f>'7～12'!A8</f>
        <v>0</v>
      </c>
      <c r="B38" t="str">
        <f>'7～12'!B8</f>
        <v>ウマ</v>
      </c>
      <c r="C38" t="str">
        <f>'7～12'!C8</f>
        <v>▼で選択</v>
      </c>
      <c r="D38">
        <f>'7～12'!D8</f>
        <v>0</v>
      </c>
      <c r="E38" t="str">
        <f>'7～12'!E8</f>
        <v>▼で選択</v>
      </c>
      <c r="F38">
        <f>'7～12'!F8</f>
        <v>0</v>
      </c>
      <c r="G38" t="str">
        <f>'7～12'!G8</f>
        <v>▼で選択</v>
      </c>
      <c r="H38">
        <f>'7～12'!H8</f>
        <v>0</v>
      </c>
      <c r="I38" t="str">
        <f>'7～12'!I8</f>
        <v>▼で選択</v>
      </c>
      <c r="J38">
        <f>'7～12'!J8</f>
        <v>0</v>
      </c>
    </row>
    <row r="39" spans="1:10" x14ac:dyDescent="0.2">
      <c r="A39">
        <f>'7～12'!A9</f>
        <v>0</v>
      </c>
      <c r="B39" t="str">
        <f>'7～12'!B9</f>
        <v>箱</v>
      </c>
      <c r="C39" t="str">
        <f>'7～12'!C9</f>
        <v>▼で選択</v>
      </c>
      <c r="D39">
        <f>'7～12'!D9</f>
        <v>0</v>
      </c>
      <c r="E39" t="str">
        <f>'7～12'!E9</f>
        <v>▼で選択</v>
      </c>
      <c r="F39">
        <f>'7～12'!F9</f>
        <v>0</v>
      </c>
      <c r="G39" t="str">
        <f>'7～12'!G9</f>
        <v>▼で選択</v>
      </c>
      <c r="H39">
        <f>'7～12'!H9</f>
        <v>0</v>
      </c>
      <c r="I39" t="str">
        <f>'7～12'!I9</f>
        <v>▼で選択</v>
      </c>
      <c r="J39">
        <f>'7～12'!J9</f>
        <v>0</v>
      </c>
    </row>
    <row r="40" spans="1:10" x14ac:dyDescent="0.2">
      <c r="A40">
        <f>'7～12'!A10</f>
        <v>0</v>
      </c>
      <c r="B40" t="str">
        <f>'7～12'!B10</f>
        <v>焼鳥</v>
      </c>
      <c r="C40" t="str">
        <f>'7～12'!C10</f>
        <v>▼で選択</v>
      </c>
      <c r="D40">
        <f>'7～12'!D10</f>
        <v>0</v>
      </c>
      <c r="E40" t="str">
        <f>'7～12'!E10</f>
        <v>▼で選択</v>
      </c>
      <c r="F40">
        <f>'7～12'!F10</f>
        <v>0</v>
      </c>
      <c r="G40" t="str">
        <f>'7～12'!G10</f>
        <v>▼で選択</v>
      </c>
      <c r="H40">
        <f>'7～12'!H10</f>
        <v>0</v>
      </c>
      <c r="I40" t="str">
        <f>'7～12'!I10</f>
        <v>▼で選択</v>
      </c>
      <c r="J40">
        <f>'7～12'!J10</f>
        <v>0</v>
      </c>
    </row>
    <row r="41" spans="1:10" x14ac:dyDescent="0.2">
      <c r="A41" s="60"/>
      <c r="B41" s="60"/>
      <c r="C41" s="60"/>
      <c r="D41" s="60">
        <f>SUM(D37:D40)</f>
        <v>0</v>
      </c>
      <c r="E41" s="60"/>
      <c r="F41" s="60">
        <f t="shared" ref="F41" si="33">SUM(F37:F40)</f>
        <v>0</v>
      </c>
      <c r="G41" s="60"/>
      <c r="H41" s="60">
        <f t="shared" ref="H41" si="34">SUM(H37:H40)</f>
        <v>0</v>
      </c>
      <c r="I41" s="60"/>
      <c r="J41" s="60">
        <f t="shared" ref="J41" si="35">SUM(J37:J40)</f>
        <v>0</v>
      </c>
    </row>
    <row r="42" spans="1:10" x14ac:dyDescent="0.2">
      <c r="A42">
        <f>'7～12'!A11</f>
        <v>9</v>
      </c>
      <c r="B42" t="str">
        <f>'7～12'!B11</f>
        <v>点数</v>
      </c>
      <c r="C42">
        <f>'7～12'!C11</f>
        <v>0</v>
      </c>
      <c r="D42">
        <f>'7～12'!D11</f>
        <v>0</v>
      </c>
      <c r="E42">
        <f>'7～12'!E11</f>
        <v>0</v>
      </c>
      <c r="F42">
        <f>'7～12'!F11</f>
        <v>0</v>
      </c>
      <c r="G42">
        <f>'7～12'!G11</f>
        <v>0</v>
      </c>
      <c r="H42">
        <f>'7～12'!H11</f>
        <v>0</v>
      </c>
      <c r="I42">
        <f>'7～12'!I11</f>
        <v>0</v>
      </c>
      <c r="J42">
        <f>'7～12'!J11</f>
        <v>0</v>
      </c>
    </row>
    <row r="43" spans="1:10" x14ac:dyDescent="0.2">
      <c r="A43">
        <f>'7～12'!A12</f>
        <v>0</v>
      </c>
      <c r="B43" t="str">
        <f>'7～12'!B12</f>
        <v>ウマ</v>
      </c>
      <c r="C43" t="str">
        <f>'7～12'!C12</f>
        <v>▼で選択</v>
      </c>
      <c r="D43">
        <f>'7～12'!D12</f>
        <v>0</v>
      </c>
      <c r="E43" t="str">
        <f>'7～12'!E12</f>
        <v>▼で選択</v>
      </c>
      <c r="F43">
        <f>'7～12'!F12</f>
        <v>0</v>
      </c>
      <c r="G43" t="str">
        <f>'7～12'!G12</f>
        <v>▼で選択</v>
      </c>
      <c r="H43">
        <f>'7～12'!H12</f>
        <v>0</v>
      </c>
      <c r="I43" t="str">
        <f>'7～12'!I12</f>
        <v>▼で選択</v>
      </c>
      <c r="J43">
        <f>'7～12'!J12</f>
        <v>0</v>
      </c>
    </row>
    <row r="44" spans="1:10" x14ac:dyDescent="0.2">
      <c r="A44">
        <f>'7～12'!A13</f>
        <v>0</v>
      </c>
      <c r="B44" t="str">
        <f>'7～12'!B13</f>
        <v>箱</v>
      </c>
      <c r="C44" t="str">
        <f>'7～12'!C13</f>
        <v>▼で選択</v>
      </c>
      <c r="D44">
        <f>'7～12'!D13</f>
        <v>0</v>
      </c>
      <c r="E44" t="str">
        <f>'7～12'!E13</f>
        <v>▼で選択</v>
      </c>
      <c r="F44">
        <f>'7～12'!F13</f>
        <v>0</v>
      </c>
      <c r="G44" t="str">
        <f>'7～12'!G13</f>
        <v>▼で選択</v>
      </c>
      <c r="H44">
        <f>'7～12'!H13</f>
        <v>0</v>
      </c>
      <c r="I44" t="str">
        <f>'7～12'!I13</f>
        <v>▼で選択</v>
      </c>
      <c r="J44">
        <f>'7～12'!J13</f>
        <v>0</v>
      </c>
    </row>
    <row r="45" spans="1:10" x14ac:dyDescent="0.2">
      <c r="A45">
        <f>'7～12'!A14</f>
        <v>0</v>
      </c>
      <c r="B45" t="str">
        <f>'7～12'!B14</f>
        <v>焼鳥</v>
      </c>
      <c r="C45" t="str">
        <f>'7～12'!C14</f>
        <v>▼で選択</v>
      </c>
      <c r="D45">
        <f>'7～12'!D14</f>
        <v>0</v>
      </c>
      <c r="E45" t="str">
        <f>'7～12'!E14</f>
        <v>▼で選択</v>
      </c>
      <c r="F45">
        <f>'7～12'!F14</f>
        <v>0</v>
      </c>
      <c r="G45" t="str">
        <f>'7～12'!G14</f>
        <v>▼で選択</v>
      </c>
      <c r="H45">
        <f>'7～12'!H14</f>
        <v>0</v>
      </c>
      <c r="I45" t="str">
        <f>'7～12'!I14</f>
        <v>▼で選択</v>
      </c>
      <c r="J45">
        <f>'7～12'!J14</f>
        <v>0</v>
      </c>
    </row>
    <row r="46" spans="1:10" x14ac:dyDescent="0.2">
      <c r="A46" s="60"/>
      <c r="B46" s="60"/>
      <c r="C46" s="60"/>
      <c r="D46" s="60">
        <f>SUM(D42:D45)</f>
        <v>0</v>
      </c>
      <c r="E46" s="60"/>
      <c r="F46" s="60">
        <f t="shared" ref="F46" si="36">SUM(F42:F45)</f>
        <v>0</v>
      </c>
      <c r="G46" s="60"/>
      <c r="H46" s="60">
        <f t="shared" ref="H46" si="37">SUM(H42:H45)</f>
        <v>0</v>
      </c>
      <c r="I46" s="60"/>
      <c r="J46" s="60">
        <f t="shared" ref="J46" si="38">SUM(J42:J45)</f>
        <v>0</v>
      </c>
    </row>
    <row r="47" spans="1:10" x14ac:dyDescent="0.2">
      <c r="A47">
        <f>'7～12'!A15</f>
        <v>10</v>
      </c>
      <c r="B47" t="str">
        <f>'7～12'!B15</f>
        <v>点数</v>
      </c>
      <c r="C47">
        <f>'7～12'!C15</f>
        <v>0</v>
      </c>
      <c r="D47">
        <f>'7～12'!D15</f>
        <v>0</v>
      </c>
      <c r="E47">
        <f>'7～12'!E15</f>
        <v>0</v>
      </c>
      <c r="F47">
        <f>'7～12'!F15</f>
        <v>0</v>
      </c>
      <c r="G47">
        <f>'7～12'!G15</f>
        <v>0</v>
      </c>
      <c r="H47">
        <f>'7～12'!H15</f>
        <v>0</v>
      </c>
      <c r="I47">
        <f>'7～12'!I15</f>
        <v>0</v>
      </c>
      <c r="J47">
        <f>'7～12'!J15</f>
        <v>0</v>
      </c>
    </row>
    <row r="48" spans="1:10" x14ac:dyDescent="0.2">
      <c r="A48">
        <f>'7～12'!A16</f>
        <v>0</v>
      </c>
      <c r="B48" t="str">
        <f>'7～12'!B16</f>
        <v>ウマ</v>
      </c>
      <c r="C48" t="str">
        <f>'7～12'!C16</f>
        <v>▼で選択</v>
      </c>
      <c r="D48">
        <f>'7～12'!D16</f>
        <v>0</v>
      </c>
      <c r="E48" t="str">
        <f>'7～12'!E16</f>
        <v>▼で選択</v>
      </c>
      <c r="F48">
        <f>'7～12'!F16</f>
        <v>0</v>
      </c>
      <c r="G48" t="str">
        <f>'7～12'!G16</f>
        <v>▼で選択</v>
      </c>
      <c r="H48">
        <f>'7～12'!H16</f>
        <v>0</v>
      </c>
      <c r="I48" t="str">
        <f>'7～12'!I16</f>
        <v>▼で選択</v>
      </c>
      <c r="J48">
        <f>'7～12'!J16</f>
        <v>0</v>
      </c>
    </row>
    <row r="49" spans="1:10" x14ac:dyDescent="0.2">
      <c r="A49">
        <f>'7～12'!A17</f>
        <v>0</v>
      </c>
      <c r="B49" t="str">
        <f>'7～12'!B17</f>
        <v>箱</v>
      </c>
      <c r="C49" t="str">
        <f>'7～12'!C17</f>
        <v>▼で選択</v>
      </c>
      <c r="D49">
        <f>'7～12'!D17</f>
        <v>0</v>
      </c>
      <c r="E49" t="str">
        <f>'7～12'!E17</f>
        <v>▼で選択</v>
      </c>
      <c r="F49">
        <f>'7～12'!F17</f>
        <v>0</v>
      </c>
      <c r="G49" t="str">
        <f>'7～12'!G17</f>
        <v>▼で選択</v>
      </c>
      <c r="H49">
        <f>'7～12'!H17</f>
        <v>0</v>
      </c>
      <c r="I49" t="str">
        <f>'7～12'!I17</f>
        <v>▼で選択</v>
      </c>
      <c r="J49">
        <f>'7～12'!J17</f>
        <v>0</v>
      </c>
    </row>
    <row r="50" spans="1:10" x14ac:dyDescent="0.2">
      <c r="A50">
        <f>'7～12'!A18</f>
        <v>0</v>
      </c>
      <c r="B50" t="str">
        <f>'7～12'!B18</f>
        <v>焼鳥</v>
      </c>
      <c r="C50" t="str">
        <f>'7～12'!C18</f>
        <v>▼で選択</v>
      </c>
      <c r="D50">
        <f>'7～12'!D18</f>
        <v>0</v>
      </c>
      <c r="E50" t="str">
        <f>'7～12'!E18</f>
        <v>▼で選択</v>
      </c>
      <c r="F50">
        <f>'7～12'!F18</f>
        <v>0</v>
      </c>
      <c r="G50" t="str">
        <f>'7～12'!G18</f>
        <v>▼で選択</v>
      </c>
      <c r="H50">
        <f>'7～12'!H18</f>
        <v>0</v>
      </c>
      <c r="I50" t="str">
        <f>'7～12'!I18</f>
        <v>▼で選択</v>
      </c>
      <c r="J50">
        <f>'7～12'!J18</f>
        <v>0</v>
      </c>
    </row>
    <row r="51" spans="1:10" x14ac:dyDescent="0.2">
      <c r="A51" s="60"/>
      <c r="B51" s="60"/>
      <c r="C51" s="60"/>
      <c r="D51" s="60">
        <f>SUM(D47:D50)</f>
        <v>0</v>
      </c>
      <c r="E51" s="60"/>
      <c r="F51" s="60">
        <f t="shared" ref="F51" si="39">SUM(F47:F50)</f>
        <v>0</v>
      </c>
      <c r="G51" s="60"/>
      <c r="H51" s="60">
        <f t="shared" ref="H51" si="40">SUM(H47:H50)</f>
        <v>0</v>
      </c>
      <c r="I51" s="60"/>
      <c r="J51" s="60">
        <f t="shared" ref="J51" si="41">SUM(J47:J50)</f>
        <v>0</v>
      </c>
    </row>
    <row r="52" spans="1:10" x14ac:dyDescent="0.2">
      <c r="A52">
        <f>'7～12'!A19</f>
        <v>11</v>
      </c>
      <c r="B52" t="str">
        <f>'7～12'!B19</f>
        <v>点数</v>
      </c>
      <c r="C52">
        <f>'7～12'!C19</f>
        <v>0</v>
      </c>
      <c r="D52">
        <f>'7～12'!D19</f>
        <v>0</v>
      </c>
      <c r="E52">
        <f>'7～12'!E19</f>
        <v>0</v>
      </c>
      <c r="F52">
        <f>'7～12'!F19</f>
        <v>0</v>
      </c>
      <c r="G52">
        <f>'7～12'!G19</f>
        <v>0</v>
      </c>
      <c r="H52">
        <f>'7～12'!H19</f>
        <v>0</v>
      </c>
      <c r="I52">
        <f>'7～12'!I19</f>
        <v>0</v>
      </c>
      <c r="J52">
        <f>'7～12'!J19</f>
        <v>0</v>
      </c>
    </row>
    <row r="53" spans="1:10" x14ac:dyDescent="0.2">
      <c r="A53">
        <f>'7～12'!A20</f>
        <v>0</v>
      </c>
      <c r="B53" t="str">
        <f>'7～12'!B20</f>
        <v>ウマ</v>
      </c>
      <c r="C53" t="str">
        <f>'7～12'!C20</f>
        <v>▼で選択</v>
      </c>
      <c r="D53">
        <f>'7～12'!D20</f>
        <v>0</v>
      </c>
      <c r="E53" t="str">
        <f>'7～12'!E20</f>
        <v>▼で選択</v>
      </c>
      <c r="F53">
        <f>'7～12'!F20</f>
        <v>0</v>
      </c>
      <c r="G53" t="str">
        <f>'7～12'!G20</f>
        <v>▼で選択</v>
      </c>
      <c r="H53">
        <f>'7～12'!H20</f>
        <v>0</v>
      </c>
      <c r="I53" t="str">
        <f>'7～12'!I20</f>
        <v>▼で選択</v>
      </c>
      <c r="J53">
        <f>'7～12'!J20</f>
        <v>0</v>
      </c>
    </row>
    <row r="54" spans="1:10" x14ac:dyDescent="0.2">
      <c r="A54">
        <f>'7～12'!A21</f>
        <v>0</v>
      </c>
      <c r="B54" t="str">
        <f>'7～12'!B21</f>
        <v>箱</v>
      </c>
      <c r="C54" t="str">
        <f>'7～12'!C21</f>
        <v>▼で選択</v>
      </c>
      <c r="D54">
        <f>'7～12'!D21</f>
        <v>0</v>
      </c>
      <c r="E54" t="str">
        <f>'7～12'!E21</f>
        <v>▼で選択</v>
      </c>
      <c r="F54">
        <f>'7～12'!F21</f>
        <v>0</v>
      </c>
      <c r="G54" t="str">
        <f>'7～12'!G21</f>
        <v>▼で選択</v>
      </c>
      <c r="H54">
        <f>'7～12'!H21</f>
        <v>0</v>
      </c>
      <c r="I54" t="str">
        <f>'7～12'!I21</f>
        <v>▼で選択</v>
      </c>
      <c r="J54">
        <f>'7～12'!J21</f>
        <v>0</v>
      </c>
    </row>
    <row r="55" spans="1:10" x14ac:dyDescent="0.2">
      <c r="A55">
        <f>'7～12'!A22</f>
        <v>0</v>
      </c>
      <c r="B55" t="str">
        <f>'7～12'!B22</f>
        <v>焼鳥</v>
      </c>
      <c r="C55" t="str">
        <f>'7～12'!C22</f>
        <v>▼で選択</v>
      </c>
      <c r="D55">
        <f>'7～12'!D22</f>
        <v>0</v>
      </c>
      <c r="E55" t="str">
        <f>'7～12'!E22</f>
        <v>▼で選択</v>
      </c>
      <c r="F55">
        <f>'7～12'!F22</f>
        <v>0</v>
      </c>
      <c r="G55" t="str">
        <f>'7～12'!G22</f>
        <v>▼で選択</v>
      </c>
      <c r="H55">
        <f>'7～12'!H22</f>
        <v>0</v>
      </c>
      <c r="I55" t="str">
        <f>'7～12'!I22</f>
        <v>▼で選択</v>
      </c>
      <c r="J55">
        <f>'7～12'!J22</f>
        <v>0</v>
      </c>
    </row>
    <row r="56" spans="1:10" x14ac:dyDescent="0.2">
      <c r="A56" s="60"/>
      <c r="B56" s="60"/>
      <c r="C56" s="60"/>
      <c r="D56" s="60">
        <f>SUM(D52:D55)</f>
        <v>0</v>
      </c>
      <c r="E56" s="60"/>
      <c r="F56" s="60">
        <f t="shared" ref="F56" si="42">SUM(F52:F55)</f>
        <v>0</v>
      </c>
      <c r="G56" s="60"/>
      <c r="H56" s="60">
        <f t="shared" ref="H56" si="43">SUM(H52:H55)</f>
        <v>0</v>
      </c>
      <c r="I56" s="60"/>
      <c r="J56" s="60">
        <f t="shared" ref="J56" si="44">SUM(J52:J55)</f>
        <v>0</v>
      </c>
    </row>
    <row r="57" spans="1:10" x14ac:dyDescent="0.2">
      <c r="A57">
        <f>'7～12'!A23</f>
        <v>12</v>
      </c>
      <c r="B57" t="str">
        <f>'7～12'!B23</f>
        <v>点数</v>
      </c>
      <c r="C57">
        <f>'7～12'!C23</f>
        <v>0</v>
      </c>
      <c r="D57">
        <f>'7～12'!D23</f>
        <v>0</v>
      </c>
      <c r="E57">
        <f>'7～12'!E23</f>
        <v>0</v>
      </c>
      <c r="F57">
        <f>'7～12'!F23</f>
        <v>0</v>
      </c>
      <c r="G57">
        <f>'7～12'!G23</f>
        <v>0</v>
      </c>
      <c r="H57">
        <f>'7～12'!H23</f>
        <v>0</v>
      </c>
      <c r="I57">
        <f>'7～12'!I23</f>
        <v>0</v>
      </c>
      <c r="J57">
        <f>'7～12'!J23</f>
        <v>0</v>
      </c>
    </row>
    <row r="58" spans="1:10" x14ac:dyDescent="0.2">
      <c r="A58">
        <f>'7～12'!A24</f>
        <v>0</v>
      </c>
      <c r="B58" t="str">
        <f>'7～12'!B24</f>
        <v>ウマ</v>
      </c>
      <c r="C58" t="str">
        <f>'7～12'!C24</f>
        <v>▼で選択</v>
      </c>
      <c r="D58">
        <f>'7～12'!D24</f>
        <v>0</v>
      </c>
      <c r="E58" t="str">
        <f>'7～12'!E24</f>
        <v>▼で選択</v>
      </c>
      <c r="F58">
        <f>'7～12'!F24</f>
        <v>0</v>
      </c>
      <c r="G58" t="str">
        <f>'7～12'!G24</f>
        <v>▼で選択</v>
      </c>
      <c r="H58">
        <f>'7～12'!H24</f>
        <v>0</v>
      </c>
      <c r="I58" t="str">
        <f>'7～12'!I24</f>
        <v>▼で選択</v>
      </c>
      <c r="J58">
        <f>'7～12'!J24</f>
        <v>0</v>
      </c>
    </row>
    <row r="59" spans="1:10" x14ac:dyDescent="0.2">
      <c r="A59">
        <f>'7～12'!A25</f>
        <v>0</v>
      </c>
      <c r="B59" t="str">
        <f>'7～12'!B25</f>
        <v>箱</v>
      </c>
      <c r="C59" t="str">
        <f>'7～12'!C25</f>
        <v>▼で選択</v>
      </c>
      <c r="D59">
        <f>'7～12'!D25</f>
        <v>0</v>
      </c>
      <c r="E59" t="str">
        <f>'7～12'!E25</f>
        <v>▼で選択</v>
      </c>
      <c r="F59">
        <f>'7～12'!F25</f>
        <v>0</v>
      </c>
      <c r="G59" t="str">
        <f>'7～12'!G25</f>
        <v>▼で選択</v>
      </c>
      <c r="H59">
        <f>'7～12'!H25</f>
        <v>0</v>
      </c>
      <c r="I59" t="str">
        <f>'7～12'!I25</f>
        <v>▼で選択</v>
      </c>
      <c r="J59">
        <f>'7～12'!J25</f>
        <v>0</v>
      </c>
    </row>
    <row r="60" spans="1:10" x14ac:dyDescent="0.2">
      <c r="A60">
        <f>'7～12'!A26</f>
        <v>0</v>
      </c>
      <c r="B60" t="str">
        <f>'7～12'!B26</f>
        <v>焼鳥</v>
      </c>
      <c r="C60" t="str">
        <f>'7～12'!C26</f>
        <v>▼で選択</v>
      </c>
      <c r="D60">
        <f>'7～12'!D26</f>
        <v>0</v>
      </c>
      <c r="E60" t="str">
        <f>'7～12'!E26</f>
        <v>▼で選択</v>
      </c>
      <c r="F60">
        <f>'7～12'!F26</f>
        <v>0</v>
      </c>
      <c r="G60" t="str">
        <f>'7～12'!G26</f>
        <v>▼で選択</v>
      </c>
      <c r="H60">
        <f>'7～12'!H26</f>
        <v>0</v>
      </c>
      <c r="I60" t="str">
        <f>'7～12'!I26</f>
        <v>▼で選択</v>
      </c>
      <c r="J60">
        <f>'7～12'!J26</f>
        <v>0</v>
      </c>
    </row>
    <row r="61" spans="1:10" x14ac:dyDescent="0.2">
      <c r="A61" s="60"/>
      <c r="B61" s="60"/>
      <c r="C61" s="60"/>
      <c r="D61" s="60">
        <f>SUM(D57:D60)</f>
        <v>0</v>
      </c>
      <c r="E61" s="60"/>
      <c r="F61" s="60">
        <f t="shared" ref="F61" si="45">SUM(F57:F60)</f>
        <v>0</v>
      </c>
      <c r="G61" s="60"/>
      <c r="H61" s="60">
        <f t="shared" ref="H61" si="46">SUM(H57:H60)</f>
        <v>0</v>
      </c>
      <c r="I61" s="60"/>
      <c r="J61" s="60">
        <f t="shared" ref="J61" si="47">SUM(J57:J60)</f>
        <v>0</v>
      </c>
    </row>
  </sheetData>
  <sheetProtection sheet="1" objects="1" scenarios="1"/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1～6</vt:lpstr>
      <vt:lpstr>7～12</vt:lpstr>
      <vt:lpstr>結果表</vt:lpstr>
      <vt:lpstr>詳細</vt:lpstr>
      <vt:lpstr>累計</vt:lpstr>
      <vt:lpstr>'1～6'!Print_Area</vt:lpstr>
      <vt:lpstr>'7～12'!Print_Area</vt:lpstr>
    </vt:vector>
  </TitlesOfParts>
  <Company>MouseComputer 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radiologist</dc:creator>
  <cp:lastModifiedBy>radiologist</cp:lastModifiedBy>
  <cp:lastPrinted>2017-05-14T08:09:35Z</cp:lastPrinted>
  <dcterms:created xsi:type="dcterms:W3CDTF">2015-03-25T08:05:31Z</dcterms:created>
  <dcterms:modified xsi:type="dcterms:W3CDTF">2017-11-12T02:02:30Z</dcterms:modified>
</cp:coreProperties>
</file>